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7"/>
  <workbookPr defaultThemeVersion="124226"/>
  <mc:AlternateContent xmlns:mc="http://schemas.openxmlformats.org/markup-compatibility/2006">
    <mc:Choice Requires="x15">
      <x15ac:absPath xmlns:x15ac="http://schemas.microsoft.com/office/spreadsheetml/2010/11/ac" url="/Users/dklein/DROPBOX/DOCUMENTS/Dan Website/Assets/"/>
    </mc:Choice>
  </mc:AlternateContent>
  <xr:revisionPtr revIDLastSave="0" documentId="8_{A7F58ABE-B1F7-CD46-8E51-EFC4D2C6CE13}" xr6:coauthVersionLast="36" xr6:coauthVersionMax="36" xr10:uidLastSave="{00000000-0000-0000-0000-000000000000}"/>
  <bookViews>
    <workbookView xWindow="0" yWindow="460" windowWidth="19420" windowHeight="10420" activeTab="1" xr2:uid="{00000000-000D-0000-FFFF-FFFF00000000}"/>
    <workbookView xWindow="0" yWindow="460" windowWidth="19420" windowHeight="10420" xr2:uid="{00000000-000D-0000-FFFF-FFFF01000000}"/>
    <workbookView xWindow="0" yWindow="460" windowWidth="19420" windowHeight="10420" activeTab="1" xr2:uid="{00000000-000D-0000-FFFF-FFFF02000000}"/>
  </bookViews>
  <sheets>
    <sheet name="About this file" sheetId="10" r:id="rId1"/>
    <sheet name="Table of References" sheetId="1" r:id="rId2"/>
    <sheet name="Analysis" sheetId="3" state="hidden" r:id="rId3"/>
    <sheet name="Summary" sheetId="2" state="hidden" r:id="rId4"/>
    <sheet name="Transposed Summary" sheetId="7" state="hidden" r:id="rId5"/>
    <sheet name="Correspondence Search Tracker" sheetId="9" state="hidden" r:id="rId6"/>
    <sheet name="Analysis Helper" sheetId="4" state="hidden" r:id="rId7"/>
    <sheet name="Stored" sheetId="5" state="hidden" r:id="rId8"/>
    <sheet name="Repaired Tables" sheetId="6" state="hidden" r:id="rId9"/>
  </sheets>
  <definedNames>
    <definedName name="_xlnm._FilterDatabase" localSheetId="1" hidden="1">'Table of References'!$N$2:$N$99</definedName>
    <definedName name="_xlnm.Print_Area" localSheetId="2">Analysis!$A$1:$G$26</definedName>
    <definedName name="_xlnm.Print_Area" localSheetId="1">'Table of References'!$A$1:$N$99</definedName>
    <definedName name="_xlnm.Print_Titles" localSheetId="1">'Table of References'!$2:$2</definedName>
  </definedNames>
  <calcPr calcId="181029"/>
</workbook>
</file>

<file path=xl/calcChain.xml><?xml version="1.0" encoding="utf-8"?>
<calcChain xmlns="http://schemas.openxmlformats.org/spreadsheetml/2006/main">
  <c r="F9" i="2" l="1"/>
  <c r="G9" i="2" s="1"/>
  <c r="H9" i="2" s="1"/>
  <c r="I9" i="2" s="1"/>
  <c r="J9" i="2" s="1"/>
  <c r="K9" i="2" s="1"/>
  <c r="L9" i="2" s="1"/>
  <c r="M9" i="2" s="1"/>
  <c r="N9" i="2" s="1"/>
  <c r="O9" i="2" s="1"/>
  <c r="P9" i="2" s="1"/>
  <c r="E9" i="2"/>
  <c r="V31" i="7"/>
  <c r="V32" i="7" s="1"/>
  <c r="V33" i="7" s="1"/>
  <c r="V34" i="7" s="1"/>
  <c r="V35" i="7" s="1"/>
  <c r="V36" i="7" s="1"/>
  <c r="V37" i="7" s="1"/>
  <c r="V38" i="7" s="1"/>
  <c r="V39" i="7" s="1"/>
  <c r="V40" i="7" s="1"/>
  <c r="V41" i="7" s="1"/>
  <c r="V42" i="7" s="1"/>
  <c r="V30" i="7"/>
  <c r="C20" i="2"/>
  <c r="U99" i="1" l="1"/>
  <c r="V99" i="1"/>
  <c r="T99" i="1"/>
  <c r="X99" i="1"/>
  <c r="Y99" i="1"/>
  <c r="Z99" i="1"/>
  <c r="AA99" i="1"/>
  <c r="AB99" i="1"/>
  <c r="AC99" i="1"/>
  <c r="AD99" i="1"/>
  <c r="AE99" i="1"/>
  <c r="AF99" i="1"/>
  <c r="AG99" i="1"/>
  <c r="AH99" i="1"/>
  <c r="AI99" i="1"/>
  <c r="AJ99" i="1"/>
  <c r="AK99" i="1"/>
  <c r="AL99" i="1"/>
  <c r="AM99" i="1"/>
  <c r="AN99" i="1"/>
  <c r="AO99" i="1"/>
  <c r="AP99" i="1"/>
  <c r="AQ99" i="1"/>
  <c r="AR99" i="1"/>
  <c r="U98" i="1"/>
  <c r="V98" i="1"/>
  <c r="T98" i="1"/>
  <c r="X98" i="1"/>
  <c r="Y98" i="1"/>
  <c r="Z98" i="1"/>
  <c r="AA98" i="1"/>
  <c r="AB98" i="1"/>
  <c r="AC98" i="1"/>
  <c r="AD98" i="1"/>
  <c r="AE98" i="1"/>
  <c r="AF98" i="1"/>
  <c r="AG98" i="1"/>
  <c r="AH98" i="1"/>
  <c r="AI98" i="1"/>
  <c r="AJ98" i="1"/>
  <c r="AK98" i="1"/>
  <c r="AL98" i="1"/>
  <c r="AM98" i="1"/>
  <c r="AN98" i="1"/>
  <c r="AO98" i="1"/>
  <c r="AP98" i="1"/>
  <c r="AQ98" i="1"/>
  <c r="AR98" i="1"/>
  <c r="U97" i="1"/>
  <c r="V97" i="1"/>
  <c r="T97" i="1"/>
  <c r="X97" i="1"/>
  <c r="X105" i="1" s="1"/>
  <c r="Y97" i="1"/>
  <c r="Z97" i="1"/>
  <c r="AA97" i="1"/>
  <c r="AA105" i="1" s="1"/>
  <c r="AB97" i="1"/>
  <c r="AC97" i="1"/>
  <c r="AC105" i="1" s="1"/>
  <c r="F3" i="2" s="1"/>
  <c r="L32" i="7" s="1"/>
  <c r="AD97" i="1"/>
  <c r="AD105" i="1" s="1"/>
  <c r="G3" i="2" s="1"/>
  <c r="L33" i="7" s="1"/>
  <c r="AE97" i="1"/>
  <c r="AE105" i="1" s="1"/>
  <c r="H3" i="2" s="1"/>
  <c r="L34" i="7" s="1"/>
  <c r="AF97" i="1"/>
  <c r="AF105" i="1" s="1"/>
  <c r="I3" i="2" s="1"/>
  <c r="L35" i="7" s="1"/>
  <c r="AG97" i="1"/>
  <c r="AG105" i="1" s="1"/>
  <c r="AH97" i="1"/>
  <c r="AH105" i="1" s="1"/>
  <c r="AI97" i="1"/>
  <c r="AJ97" i="1"/>
  <c r="AJ105" i="1" s="1"/>
  <c r="AK97" i="1"/>
  <c r="AK105" i="1" s="1"/>
  <c r="AL97" i="1"/>
  <c r="AL105" i="1" s="1"/>
  <c r="M3" i="2" s="1"/>
  <c r="L39" i="7" s="1"/>
  <c r="AM97" i="1"/>
  <c r="AM105" i="1" s="1"/>
  <c r="AN97" i="1"/>
  <c r="AN105" i="1" s="1"/>
  <c r="AO97" i="1"/>
  <c r="AO105" i="1" s="1"/>
  <c r="AP97" i="1"/>
  <c r="AP105" i="1" s="1"/>
  <c r="AQ97" i="1"/>
  <c r="AQ105" i="1" s="1"/>
  <c r="AR97" i="1"/>
  <c r="AR105" i="1" s="1"/>
  <c r="Y105" i="1" l="1"/>
  <c r="Z105" i="1"/>
  <c r="D3" i="2" s="1"/>
  <c r="L30" i="7" s="1"/>
  <c r="AI105" i="1"/>
  <c r="K3" i="2" s="1"/>
  <c r="L37" i="7" s="1"/>
  <c r="AB105" i="1"/>
  <c r="E3" i="2" s="1"/>
  <c r="L31" i="7" s="1"/>
  <c r="P3" i="2"/>
  <c r="L42" i="7" s="1"/>
  <c r="J3" i="2"/>
  <c r="L36" i="7" s="1"/>
  <c r="N3" i="2"/>
  <c r="L40" i="7" s="1"/>
  <c r="O3" i="2"/>
  <c r="L41" i="7" s="1"/>
  <c r="L3" i="2"/>
  <c r="L38" i="7" s="1"/>
  <c r="C3" i="2"/>
  <c r="L29" i="7" s="1"/>
  <c r="M18" i="6"/>
  <c r="M17" i="6"/>
  <c r="P16" i="6"/>
  <c r="O16" i="6"/>
  <c r="N16" i="6"/>
  <c r="M16" i="6"/>
  <c r="Y106" i="1"/>
  <c r="Z106" i="1"/>
  <c r="AA106" i="1"/>
  <c r="AB106" i="1"/>
  <c r="E4" i="2" s="1"/>
  <c r="M31" i="7" s="1"/>
  <c r="AC106" i="1"/>
  <c r="F4" i="2" s="1"/>
  <c r="M32" i="7" s="1"/>
  <c r="AD106" i="1"/>
  <c r="G4" i="2" s="1"/>
  <c r="M33" i="7" s="1"/>
  <c r="AE106" i="1"/>
  <c r="H4" i="2" s="1"/>
  <c r="M34" i="7" s="1"/>
  <c r="AF106" i="1"/>
  <c r="I4" i="2" s="1"/>
  <c r="M35" i="7" s="1"/>
  <c r="AG106" i="1"/>
  <c r="AH106" i="1"/>
  <c r="AI106" i="1"/>
  <c r="K4" i="2" s="1"/>
  <c r="M37" i="7" s="1"/>
  <c r="AJ106" i="1"/>
  <c r="AK106" i="1"/>
  <c r="AL106" i="1"/>
  <c r="M4" i="2" s="1"/>
  <c r="M39" i="7" s="1"/>
  <c r="AM106" i="1"/>
  <c r="AN106" i="1"/>
  <c r="AO106" i="1"/>
  <c r="AP106" i="1"/>
  <c r="AQ106" i="1"/>
  <c r="AR106" i="1"/>
  <c r="Y108" i="1"/>
  <c r="Z108" i="1"/>
  <c r="AA108" i="1"/>
  <c r="AB108" i="1"/>
  <c r="E6" i="2" s="1"/>
  <c r="O31" i="7" s="1"/>
  <c r="AC108" i="1"/>
  <c r="F6" i="2" s="1"/>
  <c r="O32" i="7" s="1"/>
  <c r="AD108" i="1"/>
  <c r="G6" i="2" s="1"/>
  <c r="O33" i="7" s="1"/>
  <c r="AE108" i="1"/>
  <c r="H6" i="2" s="1"/>
  <c r="O34" i="7" s="1"/>
  <c r="AF108" i="1"/>
  <c r="I6" i="2" s="1"/>
  <c r="O35" i="7" s="1"/>
  <c r="AG108" i="1"/>
  <c r="AH108" i="1"/>
  <c r="AI108" i="1"/>
  <c r="K6" i="2" s="1"/>
  <c r="O37" i="7" s="1"/>
  <c r="AJ108" i="1"/>
  <c r="AK108" i="1"/>
  <c r="AL108" i="1"/>
  <c r="M6" i="2" s="1"/>
  <c r="O39" i="7" s="1"/>
  <c r="AM108" i="1"/>
  <c r="AN108" i="1"/>
  <c r="AO108" i="1"/>
  <c r="AP108" i="1"/>
  <c r="AQ108" i="1"/>
  <c r="AR108" i="1"/>
  <c r="X5" i="1"/>
  <c r="Y5" i="1"/>
  <c r="Z5" i="1"/>
  <c r="AA5" i="1"/>
  <c r="AB5" i="1"/>
  <c r="AC5" i="1"/>
  <c r="AD5" i="1"/>
  <c r="AE5" i="1"/>
  <c r="AF5" i="1"/>
  <c r="AG5" i="1"/>
  <c r="AH5" i="1"/>
  <c r="AI5" i="1"/>
  <c r="AJ5" i="1"/>
  <c r="AK5" i="1"/>
  <c r="AL5" i="1"/>
  <c r="AM5" i="1"/>
  <c r="AN5" i="1"/>
  <c r="AO5" i="1"/>
  <c r="AP5" i="1"/>
  <c r="AQ5" i="1"/>
  <c r="AR5" i="1"/>
  <c r="X6" i="1"/>
  <c r="Y6" i="1"/>
  <c r="Z6" i="1"/>
  <c r="AA6" i="1"/>
  <c r="AB6" i="1"/>
  <c r="AC6" i="1"/>
  <c r="AD6" i="1"/>
  <c r="AE6" i="1"/>
  <c r="AF6" i="1"/>
  <c r="AG6" i="1"/>
  <c r="AH6" i="1"/>
  <c r="AI6" i="1"/>
  <c r="AJ6" i="1"/>
  <c r="AK6" i="1"/>
  <c r="AL6" i="1"/>
  <c r="AM6" i="1"/>
  <c r="AN6" i="1"/>
  <c r="AO6" i="1"/>
  <c r="AP6" i="1"/>
  <c r="AQ6" i="1"/>
  <c r="AR6" i="1"/>
  <c r="X7" i="1"/>
  <c r="Y7" i="1"/>
  <c r="Z7" i="1"/>
  <c r="AA7" i="1"/>
  <c r="AB7" i="1"/>
  <c r="AC7" i="1"/>
  <c r="AD7" i="1"/>
  <c r="AE7" i="1"/>
  <c r="AF7" i="1"/>
  <c r="AG7" i="1"/>
  <c r="AH7" i="1"/>
  <c r="AI7" i="1"/>
  <c r="AJ7" i="1"/>
  <c r="AK7" i="1"/>
  <c r="AL7" i="1"/>
  <c r="AM7" i="1"/>
  <c r="AN7" i="1"/>
  <c r="AO7" i="1"/>
  <c r="AP7" i="1"/>
  <c r="AQ7" i="1"/>
  <c r="AR7" i="1"/>
  <c r="X8" i="1"/>
  <c r="Y8" i="1"/>
  <c r="Z8" i="1"/>
  <c r="AA8" i="1"/>
  <c r="AB8" i="1"/>
  <c r="AC8" i="1"/>
  <c r="AD8" i="1"/>
  <c r="AE8" i="1"/>
  <c r="AF8" i="1"/>
  <c r="AG8" i="1"/>
  <c r="AH8" i="1"/>
  <c r="AI8" i="1"/>
  <c r="AJ8" i="1"/>
  <c r="AK8" i="1"/>
  <c r="AL8" i="1"/>
  <c r="AM8" i="1"/>
  <c r="AN8" i="1"/>
  <c r="AO8" i="1"/>
  <c r="AP8" i="1"/>
  <c r="AQ8" i="1"/>
  <c r="AR8" i="1"/>
  <c r="X9" i="1"/>
  <c r="Y9" i="1"/>
  <c r="Z9" i="1"/>
  <c r="AA9" i="1"/>
  <c r="AB9" i="1"/>
  <c r="AC9" i="1"/>
  <c r="AD9" i="1"/>
  <c r="AE9" i="1"/>
  <c r="AF9" i="1"/>
  <c r="AG9" i="1"/>
  <c r="AH9" i="1"/>
  <c r="AI9" i="1"/>
  <c r="AJ9" i="1"/>
  <c r="AK9" i="1"/>
  <c r="AL9" i="1"/>
  <c r="AM9" i="1"/>
  <c r="AN9" i="1"/>
  <c r="AO9" i="1"/>
  <c r="AP9" i="1"/>
  <c r="AQ9" i="1"/>
  <c r="AR9" i="1"/>
  <c r="X10" i="1"/>
  <c r="Y10" i="1"/>
  <c r="Z10" i="1"/>
  <c r="AA10" i="1"/>
  <c r="AB10" i="1"/>
  <c r="AC10" i="1"/>
  <c r="AD10" i="1"/>
  <c r="AE10" i="1"/>
  <c r="AF10" i="1"/>
  <c r="AG10" i="1"/>
  <c r="AH10" i="1"/>
  <c r="AI10" i="1"/>
  <c r="AJ10" i="1"/>
  <c r="AK10" i="1"/>
  <c r="AL10" i="1"/>
  <c r="AM10" i="1"/>
  <c r="AN10" i="1"/>
  <c r="AO10" i="1"/>
  <c r="AP10" i="1"/>
  <c r="AQ10" i="1"/>
  <c r="AR10" i="1"/>
  <c r="X11" i="1"/>
  <c r="Y11" i="1"/>
  <c r="Z11" i="1"/>
  <c r="AA11" i="1"/>
  <c r="AB11" i="1"/>
  <c r="AC11" i="1"/>
  <c r="AD11" i="1"/>
  <c r="AE11" i="1"/>
  <c r="AF11" i="1"/>
  <c r="AG11" i="1"/>
  <c r="AH11" i="1"/>
  <c r="AI11" i="1"/>
  <c r="AJ11" i="1"/>
  <c r="AK11" i="1"/>
  <c r="AL11" i="1"/>
  <c r="AM11" i="1"/>
  <c r="AN11" i="1"/>
  <c r="AO11" i="1"/>
  <c r="AP11" i="1"/>
  <c r="AQ11" i="1"/>
  <c r="AR11" i="1"/>
  <c r="X12" i="1"/>
  <c r="Y12" i="1"/>
  <c r="Z12" i="1"/>
  <c r="AA12" i="1"/>
  <c r="AB12" i="1"/>
  <c r="AC12" i="1"/>
  <c r="AD12" i="1"/>
  <c r="AE12" i="1"/>
  <c r="AF12" i="1"/>
  <c r="AG12" i="1"/>
  <c r="AH12" i="1"/>
  <c r="AI12" i="1"/>
  <c r="AJ12" i="1"/>
  <c r="AK12" i="1"/>
  <c r="AL12" i="1"/>
  <c r="AM12" i="1"/>
  <c r="AN12" i="1"/>
  <c r="AO12" i="1"/>
  <c r="AP12" i="1"/>
  <c r="AQ12" i="1"/>
  <c r="AR12" i="1"/>
  <c r="X13" i="1"/>
  <c r="Y13" i="1"/>
  <c r="Z13" i="1"/>
  <c r="AA13" i="1"/>
  <c r="AB13" i="1"/>
  <c r="AC13" i="1"/>
  <c r="AD13" i="1"/>
  <c r="AE13" i="1"/>
  <c r="AF13" i="1"/>
  <c r="AG13" i="1"/>
  <c r="AH13" i="1"/>
  <c r="AI13" i="1"/>
  <c r="AJ13" i="1"/>
  <c r="AK13" i="1"/>
  <c r="AL13" i="1"/>
  <c r="AM13" i="1"/>
  <c r="AN13" i="1"/>
  <c r="AO13" i="1"/>
  <c r="AP13" i="1"/>
  <c r="AQ13" i="1"/>
  <c r="AR13" i="1"/>
  <c r="X14" i="1"/>
  <c r="Y14" i="1"/>
  <c r="Z14" i="1"/>
  <c r="AA14" i="1"/>
  <c r="AB14" i="1"/>
  <c r="AC14" i="1"/>
  <c r="AD14" i="1"/>
  <c r="AE14" i="1"/>
  <c r="AF14" i="1"/>
  <c r="AG14" i="1"/>
  <c r="AH14" i="1"/>
  <c r="AI14" i="1"/>
  <c r="AJ14" i="1"/>
  <c r="AK14" i="1"/>
  <c r="AL14" i="1"/>
  <c r="AM14" i="1"/>
  <c r="AN14" i="1"/>
  <c r="AO14" i="1"/>
  <c r="AP14" i="1"/>
  <c r="AQ14" i="1"/>
  <c r="AR14" i="1"/>
  <c r="X15" i="1"/>
  <c r="Y15" i="1"/>
  <c r="Z15" i="1"/>
  <c r="AA15" i="1"/>
  <c r="AB15" i="1"/>
  <c r="AC15" i="1"/>
  <c r="AD15" i="1"/>
  <c r="AE15" i="1"/>
  <c r="AF15" i="1"/>
  <c r="AG15" i="1"/>
  <c r="AH15" i="1"/>
  <c r="AI15" i="1"/>
  <c r="AJ15" i="1"/>
  <c r="AK15" i="1"/>
  <c r="AL15" i="1"/>
  <c r="AM15" i="1"/>
  <c r="AN15" i="1"/>
  <c r="AO15" i="1"/>
  <c r="AP15" i="1"/>
  <c r="AQ15" i="1"/>
  <c r="AR15" i="1"/>
  <c r="X16" i="1"/>
  <c r="Y16" i="1"/>
  <c r="Z16" i="1"/>
  <c r="AA16" i="1"/>
  <c r="AB16" i="1"/>
  <c r="AC16" i="1"/>
  <c r="AD16" i="1"/>
  <c r="AE16" i="1"/>
  <c r="AF16" i="1"/>
  <c r="AG16" i="1"/>
  <c r="AH16" i="1"/>
  <c r="AI16" i="1"/>
  <c r="AJ16" i="1"/>
  <c r="AK16" i="1"/>
  <c r="AL16" i="1"/>
  <c r="AM16" i="1"/>
  <c r="AN16" i="1"/>
  <c r="AO16" i="1"/>
  <c r="AP16" i="1"/>
  <c r="AQ16" i="1"/>
  <c r="AR16" i="1"/>
  <c r="X17" i="1"/>
  <c r="Y17" i="1"/>
  <c r="Z17" i="1"/>
  <c r="AA17" i="1"/>
  <c r="AB17" i="1"/>
  <c r="AC17" i="1"/>
  <c r="AD17" i="1"/>
  <c r="AE17" i="1"/>
  <c r="AF17" i="1"/>
  <c r="AG17" i="1"/>
  <c r="AH17" i="1"/>
  <c r="AI17" i="1"/>
  <c r="AJ17" i="1"/>
  <c r="AK17" i="1"/>
  <c r="AL17" i="1"/>
  <c r="AM17" i="1"/>
  <c r="AN17" i="1"/>
  <c r="AO17" i="1"/>
  <c r="AP17" i="1"/>
  <c r="AQ17" i="1"/>
  <c r="AR17" i="1"/>
  <c r="X18" i="1"/>
  <c r="Y18" i="1"/>
  <c r="Z18" i="1"/>
  <c r="AA18" i="1"/>
  <c r="AB18" i="1"/>
  <c r="AC18" i="1"/>
  <c r="AD18" i="1"/>
  <c r="AE18" i="1"/>
  <c r="AF18" i="1"/>
  <c r="AG18" i="1"/>
  <c r="AH18" i="1"/>
  <c r="AI18" i="1"/>
  <c r="AJ18" i="1"/>
  <c r="AK18" i="1"/>
  <c r="AL18" i="1"/>
  <c r="AM18" i="1"/>
  <c r="AN18" i="1"/>
  <c r="AO18" i="1"/>
  <c r="AP18" i="1"/>
  <c r="AQ18" i="1"/>
  <c r="AR18" i="1"/>
  <c r="X19" i="1"/>
  <c r="Y19" i="1"/>
  <c r="Z19" i="1"/>
  <c r="AA19" i="1"/>
  <c r="AB19" i="1"/>
  <c r="AC19" i="1"/>
  <c r="AD19" i="1"/>
  <c r="AE19" i="1"/>
  <c r="AF19" i="1"/>
  <c r="AG19" i="1"/>
  <c r="AH19" i="1"/>
  <c r="AI19" i="1"/>
  <c r="AJ19" i="1"/>
  <c r="AK19" i="1"/>
  <c r="AL19" i="1"/>
  <c r="AM19" i="1"/>
  <c r="AN19" i="1"/>
  <c r="AO19" i="1"/>
  <c r="AP19" i="1"/>
  <c r="AQ19" i="1"/>
  <c r="AR19" i="1"/>
  <c r="X20" i="1"/>
  <c r="Y20" i="1"/>
  <c r="Z20" i="1"/>
  <c r="AA20" i="1"/>
  <c r="AB20" i="1"/>
  <c r="AC20" i="1"/>
  <c r="AD20" i="1"/>
  <c r="AE20" i="1"/>
  <c r="AF20" i="1"/>
  <c r="AG20" i="1"/>
  <c r="AH20" i="1"/>
  <c r="AI20" i="1"/>
  <c r="AJ20" i="1"/>
  <c r="AK20" i="1"/>
  <c r="AL20" i="1"/>
  <c r="AM20" i="1"/>
  <c r="AN20" i="1"/>
  <c r="AO20" i="1"/>
  <c r="AP20" i="1"/>
  <c r="AQ20" i="1"/>
  <c r="AR20" i="1"/>
  <c r="X21" i="1"/>
  <c r="Y21" i="1"/>
  <c r="Z21" i="1"/>
  <c r="AA21" i="1"/>
  <c r="AB21" i="1"/>
  <c r="AC21" i="1"/>
  <c r="AD21" i="1"/>
  <c r="AE21" i="1"/>
  <c r="AF21" i="1"/>
  <c r="AG21" i="1"/>
  <c r="AH21" i="1"/>
  <c r="AI21" i="1"/>
  <c r="AJ21" i="1"/>
  <c r="AK21" i="1"/>
  <c r="AL21" i="1"/>
  <c r="AM21" i="1"/>
  <c r="AN21" i="1"/>
  <c r="AO21" i="1"/>
  <c r="AP21" i="1"/>
  <c r="AQ21" i="1"/>
  <c r="AR21" i="1"/>
  <c r="X22" i="1"/>
  <c r="Y22" i="1"/>
  <c r="Z22" i="1"/>
  <c r="AA22" i="1"/>
  <c r="AB22" i="1"/>
  <c r="AC22" i="1"/>
  <c r="AD22" i="1"/>
  <c r="AE22" i="1"/>
  <c r="AF22" i="1"/>
  <c r="AG22" i="1"/>
  <c r="AH22" i="1"/>
  <c r="AI22" i="1"/>
  <c r="AJ22" i="1"/>
  <c r="AK22" i="1"/>
  <c r="AL22" i="1"/>
  <c r="AM22" i="1"/>
  <c r="AN22" i="1"/>
  <c r="AO22" i="1"/>
  <c r="AP22" i="1"/>
  <c r="AQ22" i="1"/>
  <c r="AR22" i="1"/>
  <c r="X23" i="1"/>
  <c r="Y23" i="1"/>
  <c r="Z23" i="1"/>
  <c r="AA23" i="1"/>
  <c r="AB23" i="1"/>
  <c r="AC23" i="1"/>
  <c r="AD23" i="1"/>
  <c r="AE23" i="1"/>
  <c r="AF23" i="1"/>
  <c r="AG23" i="1"/>
  <c r="AH23" i="1"/>
  <c r="AI23" i="1"/>
  <c r="AJ23" i="1"/>
  <c r="AK23" i="1"/>
  <c r="AL23" i="1"/>
  <c r="AM23" i="1"/>
  <c r="AN23" i="1"/>
  <c r="AO23" i="1"/>
  <c r="AP23" i="1"/>
  <c r="AQ23" i="1"/>
  <c r="AR23" i="1"/>
  <c r="X24" i="1"/>
  <c r="Y24" i="1"/>
  <c r="Z24" i="1"/>
  <c r="AA24" i="1"/>
  <c r="AB24" i="1"/>
  <c r="AC24" i="1"/>
  <c r="AD24" i="1"/>
  <c r="AE24" i="1"/>
  <c r="AF24" i="1"/>
  <c r="AG24" i="1"/>
  <c r="AH24" i="1"/>
  <c r="AI24" i="1"/>
  <c r="AJ24" i="1"/>
  <c r="AK24" i="1"/>
  <c r="AL24" i="1"/>
  <c r="AM24" i="1"/>
  <c r="AN24" i="1"/>
  <c r="AO24" i="1"/>
  <c r="AP24" i="1"/>
  <c r="AQ24" i="1"/>
  <c r="AR24" i="1"/>
  <c r="X25" i="1"/>
  <c r="Y25" i="1"/>
  <c r="Z25" i="1"/>
  <c r="AA25" i="1"/>
  <c r="AB25" i="1"/>
  <c r="AC25" i="1"/>
  <c r="AD25" i="1"/>
  <c r="AE25" i="1"/>
  <c r="AF25" i="1"/>
  <c r="AG25" i="1"/>
  <c r="AH25" i="1"/>
  <c r="AI25" i="1"/>
  <c r="AJ25" i="1"/>
  <c r="AK25" i="1"/>
  <c r="AL25" i="1"/>
  <c r="AM25" i="1"/>
  <c r="AN25" i="1"/>
  <c r="AO25" i="1"/>
  <c r="AP25" i="1"/>
  <c r="AQ25" i="1"/>
  <c r="AR25" i="1"/>
  <c r="X26" i="1"/>
  <c r="Y26" i="1"/>
  <c r="Z26" i="1"/>
  <c r="AA26" i="1"/>
  <c r="AB26" i="1"/>
  <c r="AC26" i="1"/>
  <c r="AD26" i="1"/>
  <c r="AE26" i="1"/>
  <c r="AF26" i="1"/>
  <c r="AG26" i="1"/>
  <c r="AH26" i="1"/>
  <c r="AI26" i="1"/>
  <c r="AJ26" i="1"/>
  <c r="AK26" i="1"/>
  <c r="AL26" i="1"/>
  <c r="AM26" i="1"/>
  <c r="AN26" i="1"/>
  <c r="AO26" i="1"/>
  <c r="AP26" i="1"/>
  <c r="AQ26" i="1"/>
  <c r="AR26" i="1"/>
  <c r="X27" i="1"/>
  <c r="Y27" i="1"/>
  <c r="Z27" i="1"/>
  <c r="AA27" i="1"/>
  <c r="AB27" i="1"/>
  <c r="AC27" i="1"/>
  <c r="AD27" i="1"/>
  <c r="AE27" i="1"/>
  <c r="AF27" i="1"/>
  <c r="AG27" i="1"/>
  <c r="AH27" i="1"/>
  <c r="AI27" i="1"/>
  <c r="AJ27" i="1"/>
  <c r="AK27" i="1"/>
  <c r="AL27" i="1"/>
  <c r="AM27" i="1"/>
  <c r="AN27" i="1"/>
  <c r="AO27" i="1"/>
  <c r="AP27" i="1"/>
  <c r="AQ27" i="1"/>
  <c r="AR27" i="1"/>
  <c r="X28" i="1"/>
  <c r="Y28" i="1"/>
  <c r="Z28" i="1"/>
  <c r="AA28" i="1"/>
  <c r="AB28" i="1"/>
  <c r="AC28" i="1"/>
  <c r="AD28" i="1"/>
  <c r="AE28" i="1"/>
  <c r="AF28" i="1"/>
  <c r="AG28" i="1"/>
  <c r="AH28" i="1"/>
  <c r="AI28" i="1"/>
  <c r="AJ28" i="1"/>
  <c r="AK28" i="1"/>
  <c r="AL28" i="1"/>
  <c r="AM28" i="1"/>
  <c r="AN28" i="1"/>
  <c r="AO28" i="1"/>
  <c r="AP28" i="1"/>
  <c r="AQ28" i="1"/>
  <c r="AR28" i="1"/>
  <c r="X29" i="1"/>
  <c r="Y29" i="1"/>
  <c r="Z29" i="1"/>
  <c r="AA29" i="1"/>
  <c r="AB29" i="1"/>
  <c r="AC29" i="1"/>
  <c r="AD29" i="1"/>
  <c r="AE29" i="1"/>
  <c r="AF29" i="1"/>
  <c r="AG29" i="1"/>
  <c r="AH29" i="1"/>
  <c r="AI29" i="1"/>
  <c r="AJ29" i="1"/>
  <c r="AK29" i="1"/>
  <c r="AL29" i="1"/>
  <c r="AM29" i="1"/>
  <c r="AN29" i="1"/>
  <c r="AO29" i="1"/>
  <c r="AP29" i="1"/>
  <c r="AQ29" i="1"/>
  <c r="AR29" i="1"/>
  <c r="X30" i="1"/>
  <c r="Y30" i="1"/>
  <c r="Z30" i="1"/>
  <c r="AA30" i="1"/>
  <c r="AB30" i="1"/>
  <c r="AC30" i="1"/>
  <c r="AD30" i="1"/>
  <c r="AE30" i="1"/>
  <c r="AF30" i="1"/>
  <c r="AG30" i="1"/>
  <c r="AH30" i="1"/>
  <c r="AI30" i="1"/>
  <c r="AJ30" i="1"/>
  <c r="AK30" i="1"/>
  <c r="AL30" i="1"/>
  <c r="AM30" i="1"/>
  <c r="AN30" i="1"/>
  <c r="AO30" i="1"/>
  <c r="AP30" i="1"/>
  <c r="AQ30" i="1"/>
  <c r="AR30" i="1"/>
  <c r="X31" i="1"/>
  <c r="Y31" i="1"/>
  <c r="Z31" i="1"/>
  <c r="AA31" i="1"/>
  <c r="AB31" i="1"/>
  <c r="AC31" i="1"/>
  <c r="AD31" i="1"/>
  <c r="AE31" i="1"/>
  <c r="AF31" i="1"/>
  <c r="AG31" i="1"/>
  <c r="AH31" i="1"/>
  <c r="AI31" i="1"/>
  <c r="AJ31" i="1"/>
  <c r="AK31" i="1"/>
  <c r="AL31" i="1"/>
  <c r="AM31" i="1"/>
  <c r="AN31" i="1"/>
  <c r="AO31" i="1"/>
  <c r="AP31" i="1"/>
  <c r="AQ31" i="1"/>
  <c r="AR31" i="1"/>
  <c r="X32" i="1"/>
  <c r="Y32" i="1"/>
  <c r="Z32" i="1"/>
  <c r="AA32" i="1"/>
  <c r="AB32" i="1"/>
  <c r="AC32" i="1"/>
  <c r="AD32" i="1"/>
  <c r="AE32" i="1"/>
  <c r="AF32" i="1"/>
  <c r="AG32" i="1"/>
  <c r="AH32" i="1"/>
  <c r="AI32" i="1"/>
  <c r="AJ32" i="1"/>
  <c r="AK32" i="1"/>
  <c r="AL32" i="1"/>
  <c r="AM32" i="1"/>
  <c r="AN32" i="1"/>
  <c r="AO32" i="1"/>
  <c r="AP32" i="1"/>
  <c r="AQ32" i="1"/>
  <c r="AR32" i="1"/>
  <c r="X33" i="1"/>
  <c r="Y33" i="1"/>
  <c r="Z33" i="1"/>
  <c r="AA33" i="1"/>
  <c r="AB33" i="1"/>
  <c r="AC33" i="1"/>
  <c r="AD33" i="1"/>
  <c r="AE33" i="1"/>
  <c r="AF33" i="1"/>
  <c r="AG33" i="1"/>
  <c r="AH33" i="1"/>
  <c r="AI33" i="1"/>
  <c r="AJ33" i="1"/>
  <c r="AK33" i="1"/>
  <c r="AL33" i="1"/>
  <c r="AM33" i="1"/>
  <c r="AN33" i="1"/>
  <c r="AO33" i="1"/>
  <c r="AP33" i="1"/>
  <c r="AQ33" i="1"/>
  <c r="AR33" i="1"/>
  <c r="X34" i="1"/>
  <c r="Y34" i="1"/>
  <c r="Z34" i="1"/>
  <c r="AA34" i="1"/>
  <c r="AB34" i="1"/>
  <c r="AC34" i="1"/>
  <c r="AD34" i="1"/>
  <c r="AE34" i="1"/>
  <c r="AF34" i="1"/>
  <c r="AG34" i="1"/>
  <c r="AH34" i="1"/>
  <c r="AI34" i="1"/>
  <c r="AJ34" i="1"/>
  <c r="AK34" i="1"/>
  <c r="AL34" i="1"/>
  <c r="AM34" i="1"/>
  <c r="AN34" i="1"/>
  <c r="AO34" i="1"/>
  <c r="AP34" i="1"/>
  <c r="AQ34" i="1"/>
  <c r="AR34" i="1"/>
  <c r="X35" i="1"/>
  <c r="Y35" i="1"/>
  <c r="Z35" i="1"/>
  <c r="AA35" i="1"/>
  <c r="AB35" i="1"/>
  <c r="AC35" i="1"/>
  <c r="AD35" i="1"/>
  <c r="AE35" i="1"/>
  <c r="AF35" i="1"/>
  <c r="AG35" i="1"/>
  <c r="AH35" i="1"/>
  <c r="AI35" i="1"/>
  <c r="AJ35" i="1"/>
  <c r="AK35" i="1"/>
  <c r="AL35" i="1"/>
  <c r="AM35" i="1"/>
  <c r="AN35" i="1"/>
  <c r="AO35" i="1"/>
  <c r="AP35" i="1"/>
  <c r="AQ35" i="1"/>
  <c r="AR35" i="1"/>
  <c r="X36" i="1"/>
  <c r="Y36" i="1"/>
  <c r="Z36" i="1"/>
  <c r="AA36" i="1"/>
  <c r="AB36" i="1"/>
  <c r="AC36" i="1"/>
  <c r="AD36" i="1"/>
  <c r="AE36" i="1"/>
  <c r="AF36" i="1"/>
  <c r="AG36" i="1"/>
  <c r="AH36" i="1"/>
  <c r="AI36" i="1"/>
  <c r="AJ36" i="1"/>
  <c r="AK36" i="1"/>
  <c r="AL36" i="1"/>
  <c r="AM36" i="1"/>
  <c r="AN36" i="1"/>
  <c r="AO36" i="1"/>
  <c r="AP36" i="1"/>
  <c r="AQ36" i="1"/>
  <c r="AR36" i="1"/>
  <c r="X37" i="1"/>
  <c r="Y37" i="1"/>
  <c r="Z37" i="1"/>
  <c r="AA37" i="1"/>
  <c r="AB37" i="1"/>
  <c r="AC37" i="1"/>
  <c r="AD37" i="1"/>
  <c r="AE37" i="1"/>
  <c r="AF37" i="1"/>
  <c r="AG37" i="1"/>
  <c r="AH37" i="1"/>
  <c r="AI37" i="1"/>
  <c r="AJ37" i="1"/>
  <c r="AK37" i="1"/>
  <c r="AL37" i="1"/>
  <c r="AM37" i="1"/>
  <c r="AN37" i="1"/>
  <c r="AO37" i="1"/>
  <c r="AP37" i="1"/>
  <c r="AQ37" i="1"/>
  <c r="AR37" i="1"/>
  <c r="X38" i="1"/>
  <c r="Y38" i="1"/>
  <c r="Z38" i="1"/>
  <c r="AA38" i="1"/>
  <c r="AB38" i="1"/>
  <c r="AC38" i="1"/>
  <c r="AD38" i="1"/>
  <c r="AE38" i="1"/>
  <c r="AF38" i="1"/>
  <c r="AG38" i="1"/>
  <c r="AH38" i="1"/>
  <c r="AI38" i="1"/>
  <c r="AJ38" i="1"/>
  <c r="AK38" i="1"/>
  <c r="AL38" i="1"/>
  <c r="AM38" i="1"/>
  <c r="AN38" i="1"/>
  <c r="AO38" i="1"/>
  <c r="AP38" i="1"/>
  <c r="AQ38" i="1"/>
  <c r="AR38" i="1"/>
  <c r="X39" i="1"/>
  <c r="Y39" i="1"/>
  <c r="Z39" i="1"/>
  <c r="AA39" i="1"/>
  <c r="AB39" i="1"/>
  <c r="AC39" i="1"/>
  <c r="AD39" i="1"/>
  <c r="AE39" i="1"/>
  <c r="AF39" i="1"/>
  <c r="AG39" i="1"/>
  <c r="AH39" i="1"/>
  <c r="AI39" i="1"/>
  <c r="AJ39" i="1"/>
  <c r="AK39" i="1"/>
  <c r="AL39" i="1"/>
  <c r="AM39" i="1"/>
  <c r="AN39" i="1"/>
  <c r="AO39" i="1"/>
  <c r="AP39" i="1"/>
  <c r="AQ39" i="1"/>
  <c r="AR39" i="1"/>
  <c r="X40" i="1"/>
  <c r="Y40" i="1"/>
  <c r="Z40" i="1"/>
  <c r="AA40" i="1"/>
  <c r="AB40" i="1"/>
  <c r="AC40" i="1"/>
  <c r="AD40" i="1"/>
  <c r="AE40" i="1"/>
  <c r="AF40" i="1"/>
  <c r="AG40" i="1"/>
  <c r="AH40" i="1"/>
  <c r="AI40" i="1"/>
  <c r="AJ40" i="1"/>
  <c r="AK40" i="1"/>
  <c r="AL40" i="1"/>
  <c r="AM40" i="1"/>
  <c r="AN40" i="1"/>
  <c r="AO40" i="1"/>
  <c r="AP40" i="1"/>
  <c r="AQ40" i="1"/>
  <c r="AR40" i="1"/>
  <c r="X41" i="1"/>
  <c r="Y41" i="1"/>
  <c r="Z41" i="1"/>
  <c r="AA41" i="1"/>
  <c r="AB41" i="1"/>
  <c r="AC41" i="1"/>
  <c r="AD41" i="1"/>
  <c r="AE41" i="1"/>
  <c r="AF41" i="1"/>
  <c r="AG41" i="1"/>
  <c r="AH41" i="1"/>
  <c r="AI41" i="1"/>
  <c r="AJ41" i="1"/>
  <c r="AK41" i="1"/>
  <c r="AL41" i="1"/>
  <c r="AM41" i="1"/>
  <c r="AN41" i="1"/>
  <c r="AO41" i="1"/>
  <c r="AP41" i="1"/>
  <c r="AQ41" i="1"/>
  <c r="AR41" i="1"/>
  <c r="X42" i="1"/>
  <c r="Y42" i="1"/>
  <c r="Z42" i="1"/>
  <c r="AA42" i="1"/>
  <c r="AB42" i="1"/>
  <c r="AC42" i="1"/>
  <c r="AD42" i="1"/>
  <c r="AE42" i="1"/>
  <c r="AF42" i="1"/>
  <c r="AG42" i="1"/>
  <c r="AH42" i="1"/>
  <c r="AI42" i="1"/>
  <c r="AJ42" i="1"/>
  <c r="AK42" i="1"/>
  <c r="AL42" i="1"/>
  <c r="AM42" i="1"/>
  <c r="AN42" i="1"/>
  <c r="AO42" i="1"/>
  <c r="AP42" i="1"/>
  <c r="AQ42" i="1"/>
  <c r="AR42" i="1"/>
  <c r="X43" i="1"/>
  <c r="Y43" i="1"/>
  <c r="Z43" i="1"/>
  <c r="AA43" i="1"/>
  <c r="AB43" i="1"/>
  <c r="AC43" i="1"/>
  <c r="AD43" i="1"/>
  <c r="AE43" i="1"/>
  <c r="AF43" i="1"/>
  <c r="AG43" i="1"/>
  <c r="AH43" i="1"/>
  <c r="AI43" i="1"/>
  <c r="AJ43" i="1"/>
  <c r="AK43" i="1"/>
  <c r="AL43" i="1"/>
  <c r="AM43" i="1"/>
  <c r="AN43" i="1"/>
  <c r="AO43" i="1"/>
  <c r="AP43" i="1"/>
  <c r="AQ43" i="1"/>
  <c r="AR43" i="1"/>
  <c r="X44" i="1"/>
  <c r="Y44" i="1"/>
  <c r="Z44" i="1"/>
  <c r="AA44" i="1"/>
  <c r="AB44" i="1"/>
  <c r="AC44" i="1"/>
  <c r="AD44" i="1"/>
  <c r="AE44" i="1"/>
  <c r="AF44" i="1"/>
  <c r="AG44" i="1"/>
  <c r="AH44" i="1"/>
  <c r="AI44" i="1"/>
  <c r="AJ44" i="1"/>
  <c r="AK44" i="1"/>
  <c r="AL44" i="1"/>
  <c r="AM44" i="1"/>
  <c r="AN44" i="1"/>
  <c r="AO44" i="1"/>
  <c r="AP44" i="1"/>
  <c r="AQ44" i="1"/>
  <c r="AR44" i="1"/>
  <c r="X45" i="1"/>
  <c r="Y45" i="1"/>
  <c r="Z45" i="1"/>
  <c r="AA45" i="1"/>
  <c r="AB45" i="1"/>
  <c r="AC45" i="1"/>
  <c r="AD45" i="1"/>
  <c r="AE45" i="1"/>
  <c r="AF45" i="1"/>
  <c r="AG45" i="1"/>
  <c r="AH45" i="1"/>
  <c r="AI45" i="1"/>
  <c r="AJ45" i="1"/>
  <c r="AK45" i="1"/>
  <c r="AL45" i="1"/>
  <c r="AM45" i="1"/>
  <c r="AN45" i="1"/>
  <c r="AO45" i="1"/>
  <c r="AP45" i="1"/>
  <c r="AQ45" i="1"/>
  <c r="AR45" i="1"/>
  <c r="X46" i="1"/>
  <c r="Y46" i="1"/>
  <c r="Z46" i="1"/>
  <c r="AA46" i="1"/>
  <c r="AB46" i="1"/>
  <c r="AC46" i="1"/>
  <c r="AD46" i="1"/>
  <c r="AE46" i="1"/>
  <c r="AF46" i="1"/>
  <c r="AG46" i="1"/>
  <c r="AH46" i="1"/>
  <c r="AI46" i="1"/>
  <c r="AJ46" i="1"/>
  <c r="AK46" i="1"/>
  <c r="AL46" i="1"/>
  <c r="AM46" i="1"/>
  <c r="AN46" i="1"/>
  <c r="AO46" i="1"/>
  <c r="AP46" i="1"/>
  <c r="AQ46" i="1"/>
  <c r="AR46" i="1"/>
  <c r="X47" i="1"/>
  <c r="Y47" i="1"/>
  <c r="Z47" i="1"/>
  <c r="AA47" i="1"/>
  <c r="AB47" i="1"/>
  <c r="AC47" i="1"/>
  <c r="AD47" i="1"/>
  <c r="AE47" i="1"/>
  <c r="AF47" i="1"/>
  <c r="AG47" i="1"/>
  <c r="AH47" i="1"/>
  <c r="AI47" i="1"/>
  <c r="AJ47" i="1"/>
  <c r="AK47" i="1"/>
  <c r="AL47" i="1"/>
  <c r="AM47" i="1"/>
  <c r="AN47" i="1"/>
  <c r="AO47" i="1"/>
  <c r="AP47" i="1"/>
  <c r="AQ47" i="1"/>
  <c r="AR47" i="1"/>
  <c r="X48" i="1"/>
  <c r="Y48" i="1"/>
  <c r="Z48" i="1"/>
  <c r="AA48" i="1"/>
  <c r="AB48" i="1"/>
  <c r="AC48" i="1"/>
  <c r="AD48" i="1"/>
  <c r="AE48" i="1"/>
  <c r="AF48" i="1"/>
  <c r="AG48" i="1"/>
  <c r="AH48" i="1"/>
  <c r="AI48" i="1"/>
  <c r="AJ48" i="1"/>
  <c r="AK48" i="1"/>
  <c r="AL48" i="1"/>
  <c r="AM48" i="1"/>
  <c r="AN48" i="1"/>
  <c r="AO48" i="1"/>
  <c r="AP48" i="1"/>
  <c r="AQ48" i="1"/>
  <c r="AR48" i="1"/>
  <c r="X49" i="1"/>
  <c r="Y49" i="1"/>
  <c r="Z49" i="1"/>
  <c r="AA49" i="1"/>
  <c r="AB49" i="1"/>
  <c r="AC49" i="1"/>
  <c r="AD49" i="1"/>
  <c r="AE49" i="1"/>
  <c r="AF49" i="1"/>
  <c r="AG49" i="1"/>
  <c r="AH49" i="1"/>
  <c r="AI49" i="1"/>
  <c r="AJ49" i="1"/>
  <c r="AK49" i="1"/>
  <c r="AL49" i="1"/>
  <c r="AM49" i="1"/>
  <c r="AN49" i="1"/>
  <c r="AO49" i="1"/>
  <c r="AP49" i="1"/>
  <c r="AQ49" i="1"/>
  <c r="AR49" i="1"/>
  <c r="X50" i="1"/>
  <c r="Y50" i="1"/>
  <c r="Z50" i="1"/>
  <c r="AA50" i="1"/>
  <c r="AB50" i="1"/>
  <c r="AC50" i="1"/>
  <c r="AD50" i="1"/>
  <c r="AE50" i="1"/>
  <c r="AF50" i="1"/>
  <c r="AG50" i="1"/>
  <c r="AH50" i="1"/>
  <c r="AI50" i="1"/>
  <c r="AJ50" i="1"/>
  <c r="AK50" i="1"/>
  <c r="AL50" i="1"/>
  <c r="AM50" i="1"/>
  <c r="AN50" i="1"/>
  <c r="AO50" i="1"/>
  <c r="AP50" i="1"/>
  <c r="AQ50" i="1"/>
  <c r="AR50" i="1"/>
  <c r="X51" i="1"/>
  <c r="Y51" i="1"/>
  <c r="Z51" i="1"/>
  <c r="AA51" i="1"/>
  <c r="AB51" i="1"/>
  <c r="AC51" i="1"/>
  <c r="AD51" i="1"/>
  <c r="AE51" i="1"/>
  <c r="AF51" i="1"/>
  <c r="AG51" i="1"/>
  <c r="AH51" i="1"/>
  <c r="AI51" i="1"/>
  <c r="AJ51" i="1"/>
  <c r="AK51" i="1"/>
  <c r="AL51" i="1"/>
  <c r="AM51" i="1"/>
  <c r="AN51" i="1"/>
  <c r="AO51" i="1"/>
  <c r="AP51" i="1"/>
  <c r="AQ51" i="1"/>
  <c r="AR51" i="1"/>
  <c r="X52" i="1"/>
  <c r="Y52" i="1"/>
  <c r="Z52" i="1"/>
  <c r="AA52" i="1"/>
  <c r="AB52" i="1"/>
  <c r="AC52" i="1"/>
  <c r="AD52" i="1"/>
  <c r="AE52" i="1"/>
  <c r="AF52" i="1"/>
  <c r="AG52" i="1"/>
  <c r="AH52" i="1"/>
  <c r="AI52" i="1"/>
  <c r="AJ52" i="1"/>
  <c r="AK52" i="1"/>
  <c r="AL52" i="1"/>
  <c r="AM52" i="1"/>
  <c r="AN52" i="1"/>
  <c r="AO52" i="1"/>
  <c r="AP52" i="1"/>
  <c r="AQ52" i="1"/>
  <c r="AR52" i="1"/>
  <c r="X53" i="1"/>
  <c r="Y53" i="1"/>
  <c r="Z53" i="1"/>
  <c r="AA53" i="1"/>
  <c r="AB53" i="1"/>
  <c r="AC53" i="1"/>
  <c r="AD53" i="1"/>
  <c r="AE53" i="1"/>
  <c r="AF53" i="1"/>
  <c r="AG53" i="1"/>
  <c r="AH53" i="1"/>
  <c r="AI53" i="1"/>
  <c r="AJ53" i="1"/>
  <c r="AK53" i="1"/>
  <c r="AL53" i="1"/>
  <c r="AM53" i="1"/>
  <c r="AN53" i="1"/>
  <c r="AO53" i="1"/>
  <c r="AP53" i="1"/>
  <c r="AQ53" i="1"/>
  <c r="AR53" i="1"/>
  <c r="X54" i="1"/>
  <c r="Y54" i="1"/>
  <c r="Z54" i="1"/>
  <c r="AA54" i="1"/>
  <c r="AB54" i="1"/>
  <c r="AC54" i="1"/>
  <c r="AD54" i="1"/>
  <c r="AE54" i="1"/>
  <c r="AF54" i="1"/>
  <c r="AG54" i="1"/>
  <c r="AH54" i="1"/>
  <c r="AI54" i="1"/>
  <c r="AJ54" i="1"/>
  <c r="AK54" i="1"/>
  <c r="AL54" i="1"/>
  <c r="AM54" i="1"/>
  <c r="AN54" i="1"/>
  <c r="AO54" i="1"/>
  <c r="AP54" i="1"/>
  <c r="AQ54" i="1"/>
  <c r="AR54" i="1"/>
  <c r="X55" i="1"/>
  <c r="Y55" i="1"/>
  <c r="Z55" i="1"/>
  <c r="AA55" i="1"/>
  <c r="AB55" i="1"/>
  <c r="AC55" i="1"/>
  <c r="AD55" i="1"/>
  <c r="AE55" i="1"/>
  <c r="AF55" i="1"/>
  <c r="AG55" i="1"/>
  <c r="AH55" i="1"/>
  <c r="AI55" i="1"/>
  <c r="AJ55" i="1"/>
  <c r="AK55" i="1"/>
  <c r="AL55" i="1"/>
  <c r="AM55" i="1"/>
  <c r="AN55" i="1"/>
  <c r="AO55" i="1"/>
  <c r="AP55" i="1"/>
  <c r="AQ55" i="1"/>
  <c r="AR55" i="1"/>
  <c r="X56" i="1"/>
  <c r="Y56" i="1"/>
  <c r="Z56" i="1"/>
  <c r="AA56" i="1"/>
  <c r="AB56" i="1"/>
  <c r="AC56" i="1"/>
  <c r="AD56" i="1"/>
  <c r="AE56" i="1"/>
  <c r="AF56" i="1"/>
  <c r="AG56" i="1"/>
  <c r="AH56" i="1"/>
  <c r="AI56" i="1"/>
  <c r="AJ56" i="1"/>
  <c r="AK56" i="1"/>
  <c r="AL56" i="1"/>
  <c r="AM56" i="1"/>
  <c r="AN56" i="1"/>
  <c r="AO56" i="1"/>
  <c r="AP56" i="1"/>
  <c r="AQ56" i="1"/>
  <c r="AR56" i="1"/>
  <c r="X57" i="1"/>
  <c r="Y57" i="1"/>
  <c r="Z57" i="1"/>
  <c r="AA57" i="1"/>
  <c r="AB57" i="1"/>
  <c r="AC57" i="1"/>
  <c r="AD57" i="1"/>
  <c r="AE57" i="1"/>
  <c r="AF57" i="1"/>
  <c r="AG57" i="1"/>
  <c r="AH57" i="1"/>
  <c r="AI57" i="1"/>
  <c r="AJ57" i="1"/>
  <c r="AK57" i="1"/>
  <c r="AL57" i="1"/>
  <c r="AM57" i="1"/>
  <c r="AN57" i="1"/>
  <c r="AO57" i="1"/>
  <c r="AP57" i="1"/>
  <c r="AQ57" i="1"/>
  <c r="AR57" i="1"/>
  <c r="X58" i="1"/>
  <c r="Y58" i="1"/>
  <c r="Z58" i="1"/>
  <c r="AA58" i="1"/>
  <c r="AB58" i="1"/>
  <c r="AC58" i="1"/>
  <c r="AD58" i="1"/>
  <c r="AE58" i="1"/>
  <c r="AF58" i="1"/>
  <c r="AG58" i="1"/>
  <c r="AH58" i="1"/>
  <c r="AI58" i="1"/>
  <c r="AJ58" i="1"/>
  <c r="AK58" i="1"/>
  <c r="AL58" i="1"/>
  <c r="AM58" i="1"/>
  <c r="AN58" i="1"/>
  <c r="AO58" i="1"/>
  <c r="AP58" i="1"/>
  <c r="AQ58" i="1"/>
  <c r="AR58" i="1"/>
  <c r="X59" i="1"/>
  <c r="Y59" i="1"/>
  <c r="Z59" i="1"/>
  <c r="AA59" i="1"/>
  <c r="AB59" i="1"/>
  <c r="AC59" i="1"/>
  <c r="AD59" i="1"/>
  <c r="AE59" i="1"/>
  <c r="AF59" i="1"/>
  <c r="AG59" i="1"/>
  <c r="AH59" i="1"/>
  <c r="AI59" i="1"/>
  <c r="AJ59" i="1"/>
  <c r="AK59" i="1"/>
  <c r="AL59" i="1"/>
  <c r="AM59" i="1"/>
  <c r="AN59" i="1"/>
  <c r="AO59" i="1"/>
  <c r="AP59" i="1"/>
  <c r="AQ59" i="1"/>
  <c r="AR59" i="1"/>
  <c r="X60" i="1"/>
  <c r="Y60" i="1"/>
  <c r="Z60" i="1"/>
  <c r="AA60" i="1"/>
  <c r="AB60" i="1"/>
  <c r="AC60" i="1"/>
  <c r="AD60" i="1"/>
  <c r="AE60" i="1"/>
  <c r="AF60" i="1"/>
  <c r="AG60" i="1"/>
  <c r="AH60" i="1"/>
  <c r="AI60" i="1"/>
  <c r="AJ60" i="1"/>
  <c r="AK60" i="1"/>
  <c r="AL60" i="1"/>
  <c r="AM60" i="1"/>
  <c r="AN60" i="1"/>
  <c r="AO60" i="1"/>
  <c r="AP60" i="1"/>
  <c r="AQ60" i="1"/>
  <c r="AR60" i="1"/>
  <c r="X61" i="1"/>
  <c r="Y61" i="1"/>
  <c r="Z61" i="1"/>
  <c r="AA61" i="1"/>
  <c r="AB61" i="1"/>
  <c r="AC61" i="1"/>
  <c r="AD61" i="1"/>
  <c r="AE61" i="1"/>
  <c r="AF61" i="1"/>
  <c r="AG61" i="1"/>
  <c r="AH61" i="1"/>
  <c r="AI61" i="1"/>
  <c r="AJ61" i="1"/>
  <c r="AK61" i="1"/>
  <c r="AL61" i="1"/>
  <c r="AM61" i="1"/>
  <c r="AN61" i="1"/>
  <c r="AO61" i="1"/>
  <c r="AP61" i="1"/>
  <c r="AQ61" i="1"/>
  <c r="AR61" i="1"/>
  <c r="X62" i="1"/>
  <c r="Y62" i="1"/>
  <c r="Z62" i="1"/>
  <c r="AA62" i="1"/>
  <c r="AB62" i="1"/>
  <c r="AC62" i="1"/>
  <c r="AD62" i="1"/>
  <c r="AE62" i="1"/>
  <c r="AF62" i="1"/>
  <c r="AG62" i="1"/>
  <c r="AH62" i="1"/>
  <c r="AI62" i="1"/>
  <c r="AJ62" i="1"/>
  <c r="AK62" i="1"/>
  <c r="AL62" i="1"/>
  <c r="AM62" i="1"/>
  <c r="AN62" i="1"/>
  <c r="AO62" i="1"/>
  <c r="AP62" i="1"/>
  <c r="AQ62" i="1"/>
  <c r="AR62" i="1"/>
  <c r="X63" i="1"/>
  <c r="Y63" i="1"/>
  <c r="Z63" i="1"/>
  <c r="AA63" i="1"/>
  <c r="AB63" i="1"/>
  <c r="AC63" i="1"/>
  <c r="AD63" i="1"/>
  <c r="AE63" i="1"/>
  <c r="AF63" i="1"/>
  <c r="AG63" i="1"/>
  <c r="AH63" i="1"/>
  <c r="AI63" i="1"/>
  <c r="AJ63" i="1"/>
  <c r="AK63" i="1"/>
  <c r="AL63" i="1"/>
  <c r="AM63" i="1"/>
  <c r="AN63" i="1"/>
  <c r="AO63" i="1"/>
  <c r="AP63" i="1"/>
  <c r="AQ63" i="1"/>
  <c r="AR63" i="1"/>
  <c r="X64" i="1"/>
  <c r="Y64" i="1"/>
  <c r="Z64" i="1"/>
  <c r="AA64" i="1"/>
  <c r="AB64" i="1"/>
  <c r="AC64" i="1"/>
  <c r="AD64" i="1"/>
  <c r="AE64" i="1"/>
  <c r="AF64" i="1"/>
  <c r="AG64" i="1"/>
  <c r="AH64" i="1"/>
  <c r="AI64" i="1"/>
  <c r="AJ64" i="1"/>
  <c r="AK64" i="1"/>
  <c r="AL64" i="1"/>
  <c r="AM64" i="1"/>
  <c r="AN64" i="1"/>
  <c r="AO64" i="1"/>
  <c r="AP64" i="1"/>
  <c r="AQ64" i="1"/>
  <c r="AR64" i="1"/>
  <c r="X65" i="1"/>
  <c r="Y65" i="1"/>
  <c r="Z65" i="1"/>
  <c r="AA65" i="1"/>
  <c r="AB65" i="1"/>
  <c r="AC65" i="1"/>
  <c r="AD65" i="1"/>
  <c r="AE65" i="1"/>
  <c r="AF65" i="1"/>
  <c r="AG65" i="1"/>
  <c r="AH65" i="1"/>
  <c r="AI65" i="1"/>
  <c r="AJ65" i="1"/>
  <c r="AK65" i="1"/>
  <c r="AL65" i="1"/>
  <c r="AM65" i="1"/>
  <c r="AN65" i="1"/>
  <c r="AO65" i="1"/>
  <c r="AP65" i="1"/>
  <c r="AQ65" i="1"/>
  <c r="AR65" i="1"/>
  <c r="X66" i="1"/>
  <c r="Y66" i="1"/>
  <c r="Z66" i="1"/>
  <c r="AA66" i="1"/>
  <c r="AB66" i="1"/>
  <c r="AC66" i="1"/>
  <c r="AD66" i="1"/>
  <c r="AE66" i="1"/>
  <c r="AF66" i="1"/>
  <c r="AG66" i="1"/>
  <c r="AH66" i="1"/>
  <c r="AI66" i="1"/>
  <c r="AJ66" i="1"/>
  <c r="AK66" i="1"/>
  <c r="AL66" i="1"/>
  <c r="AM66" i="1"/>
  <c r="AN66" i="1"/>
  <c r="AO66" i="1"/>
  <c r="AP66" i="1"/>
  <c r="AQ66" i="1"/>
  <c r="AR66" i="1"/>
  <c r="X67" i="1"/>
  <c r="Y67" i="1"/>
  <c r="Z67" i="1"/>
  <c r="AA67" i="1"/>
  <c r="AB67" i="1"/>
  <c r="AC67" i="1"/>
  <c r="AD67" i="1"/>
  <c r="AE67" i="1"/>
  <c r="AF67" i="1"/>
  <c r="AG67" i="1"/>
  <c r="AH67" i="1"/>
  <c r="AI67" i="1"/>
  <c r="AJ67" i="1"/>
  <c r="AK67" i="1"/>
  <c r="AL67" i="1"/>
  <c r="AM67" i="1"/>
  <c r="AN67" i="1"/>
  <c r="AO67" i="1"/>
  <c r="AP67" i="1"/>
  <c r="AQ67" i="1"/>
  <c r="AR67" i="1"/>
  <c r="X68" i="1"/>
  <c r="Y68" i="1"/>
  <c r="Z68" i="1"/>
  <c r="AA68" i="1"/>
  <c r="AB68" i="1"/>
  <c r="AC68" i="1"/>
  <c r="AD68" i="1"/>
  <c r="AE68" i="1"/>
  <c r="AF68" i="1"/>
  <c r="AG68" i="1"/>
  <c r="AH68" i="1"/>
  <c r="AI68" i="1"/>
  <c r="AJ68" i="1"/>
  <c r="AK68" i="1"/>
  <c r="AL68" i="1"/>
  <c r="AM68" i="1"/>
  <c r="AN68" i="1"/>
  <c r="AO68" i="1"/>
  <c r="AP68" i="1"/>
  <c r="AQ68" i="1"/>
  <c r="AR68" i="1"/>
  <c r="X69" i="1"/>
  <c r="Y69" i="1"/>
  <c r="Z69" i="1"/>
  <c r="AA69" i="1"/>
  <c r="AB69" i="1"/>
  <c r="AC69" i="1"/>
  <c r="AD69" i="1"/>
  <c r="AE69" i="1"/>
  <c r="AF69" i="1"/>
  <c r="AG69" i="1"/>
  <c r="AH69" i="1"/>
  <c r="AI69" i="1"/>
  <c r="AJ69" i="1"/>
  <c r="AK69" i="1"/>
  <c r="AL69" i="1"/>
  <c r="AM69" i="1"/>
  <c r="AN69" i="1"/>
  <c r="AO69" i="1"/>
  <c r="AP69" i="1"/>
  <c r="AQ69" i="1"/>
  <c r="AR69" i="1"/>
  <c r="X70" i="1"/>
  <c r="Y70" i="1"/>
  <c r="Z70" i="1"/>
  <c r="AA70" i="1"/>
  <c r="AB70" i="1"/>
  <c r="AC70" i="1"/>
  <c r="AD70" i="1"/>
  <c r="AE70" i="1"/>
  <c r="AF70" i="1"/>
  <c r="AG70" i="1"/>
  <c r="AH70" i="1"/>
  <c r="AI70" i="1"/>
  <c r="AJ70" i="1"/>
  <c r="AK70" i="1"/>
  <c r="AL70" i="1"/>
  <c r="AM70" i="1"/>
  <c r="AN70" i="1"/>
  <c r="AO70" i="1"/>
  <c r="AP70" i="1"/>
  <c r="AQ70" i="1"/>
  <c r="AR70" i="1"/>
  <c r="X71" i="1"/>
  <c r="Y71" i="1"/>
  <c r="Z71" i="1"/>
  <c r="AA71" i="1"/>
  <c r="AB71" i="1"/>
  <c r="AC71" i="1"/>
  <c r="AD71" i="1"/>
  <c r="AE71" i="1"/>
  <c r="AF71" i="1"/>
  <c r="AG71" i="1"/>
  <c r="AH71" i="1"/>
  <c r="AI71" i="1"/>
  <c r="AJ71" i="1"/>
  <c r="AK71" i="1"/>
  <c r="AL71" i="1"/>
  <c r="AM71" i="1"/>
  <c r="AN71" i="1"/>
  <c r="AO71" i="1"/>
  <c r="AP71" i="1"/>
  <c r="AQ71" i="1"/>
  <c r="AR71" i="1"/>
  <c r="X72" i="1"/>
  <c r="Y72" i="1"/>
  <c r="Z72" i="1"/>
  <c r="AA72" i="1"/>
  <c r="AB72" i="1"/>
  <c r="AC72" i="1"/>
  <c r="AD72" i="1"/>
  <c r="AE72" i="1"/>
  <c r="AF72" i="1"/>
  <c r="AG72" i="1"/>
  <c r="AH72" i="1"/>
  <c r="AI72" i="1"/>
  <c r="AJ72" i="1"/>
  <c r="AK72" i="1"/>
  <c r="AL72" i="1"/>
  <c r="AM72" i="1"/>
  <c r="AN72" i="1"/>
  <c r="AO72" i="1"/>
  <c r="AP72" i="1"/>
  <c r="AQ72" i="1"/>
  <c r="AR72" i="1"/>
  <c r="X73" i="1"/>
  <c r="Y73" i="1"/>
  <c r="Z73" i="1"/>
  <c r="AA73" i="1"/>
  <c r="AB73" i="1"/>
  <c r="AC73" i="1"/>
  <c r="AD73" i="1"/>
  <c r="AE73" i="1"/>
  <c r="AF73" i="1"/>
  <c r="AG73" i="1"/>
  <c r="AH73" i="1"/>
  <c r="AI73" i="1"/>
  <c r="AJ73" i="1"/>
  <c r="AK73" i="1"/>
  <c r="AL73" i="1"/>
  <c r="AM73" i="1"/>
  <c r="AN73" i="1"/>
  <c r="AO73" i="1"/>
  <c r="AP73" i="1"/>
  <c r="AQ73" i="1"/>
  <c r="AR73" i="1"/>
  <c r="X74" i="1"/>
  <c r="Y74" i="1"/>
  <c r="Z74" i="1"/>
  <c r="AA74" i="1"/>
  <c r="AB74" i="1"/>
  <c r="AC74" i="1"/>
  <c r="AD74" i="1"/>
  <c r="AE74" i="1"/>
  <c r="AF74" i="1"/>
  <c r="AG74" i="1"/>
  <c r="AH74" i="1"/>
  <c r="AI74" i="1"/>
  <c r="AJ74" i="1"/>
  <c r="AK74" i="1"/>
  <c r="AL74" i="1"/>
  <c r="AM74" i="1"/>
  <c r="AN74" i="1"/>
  <c r="AO74" i="1"/>
  <c r="AP74" i="1"/>
  <c r="AQ74" i="1"/>
  <c r="AR74" i="1"/>
  <c r="X75" i="1"/>
  <c r="Y75" i="1"/>
  <c r="Z75" i="1"/>
  <c r="AA75" i="1"/>
  <c r="AB75" i="1"/>
  <c r="AC75" i="1"/>
  <c r="AD75" i="1"/>
  <c r="AE75" i="1"/>
  <c r="AF75" i="1"/>
  <c r="AG75" i="1"/>
  <c r="AH75" i="1"/>
  <c r="AI75" i="1"/>
  <c r="AJ75" i="1"/>
  <c r="AK75" i="1"/>
  <c r="AL75" i="1"/>
  <c r="AM75" i="1"/>
  <c r="AN75" i="1"/>
  <c r="AO75" i="1"/>
  <c r="AP75" i="1"/>
  <c r="AQ75" i="1"/>
  <c r="AR75" i="1"/>
  <c r="X76" i="1"/>
  <c r="Y76" i="1"/>
  <c r="Z76" i="1"/>
  <c r="AA76" i="1"/>
  <c r="AB76" i="1"/>
  <c r="AC76" i="1"/>
  <c r="AD76" i="1"/>
  <c r="AE76" i="1"/>
  <c r="AF76" i="1"/>
  <c r="AG76" i="1"/>
  <c r="AH76" i="1"/>
  <c r="AI76" i="1"/>
  <c r="AJ76" i="1"/>
  <c r="AK76" i="1"/>
  <c r="AL76" i="1"/>
  <c r="AM76" i="1"/>
  <c r="AN76" i="1"/>
  <c r="AO76" i="1"/>
  <c r="AP76" i="1"/>
  <c r="AQ76" i="1"/>
  <c r="AR76" i="1"/>
  <c r="X77" i="1"/>
  <c r="Y77" i="1"/>
  <c r="Z77" i="1"/>
  <c r="AA77" i="1"/>
  <c r="AB77" i="1"/>
  <c r="AC77" i="1"/>
  <c r="AD77" i="1"/>
  <c r="AE77" i="1"/>
  <c r="AF77" i="1"/>
  <c r="AG77" i="1"/>
  <c r="AH77" i="1"/>
  <c r="AI77" i="1"/>
  <c r="AJ77" i="1"/>
  <c r="AK77" i="1"/>
  <c r="AL77" i="1"/>
  <c r="AM77" i="1"/>
  <c r="AN77" i="1"/>
  <c r="AO77" i="1"/>
  <c r="AP77" i="1"/>
  <c r="AQ77" i="1"/>
  <c r="AR77" i="1"/>
  <c r="X78" i="1"/>
  <c r="Y78" i="1"/>
  <c r="Z78" i="1"/>
  <c r="AA78" i="1"/>
  <c r="AB78" i="1"/>
  <c r="AC78" i="1"/>
  <c r="AD78" i="1"/>
  <c r="AE78" i="1"/>
  <c r="AF78" i="1"/>
  <c r="AG78" i="1"/>
  <c r="AH78" i="1"/>
  <c r="AI78" i="1"/>
  <c r="AJ78" i="1"/>
  <c r="AK78" i="1"/>
  <c r="AL78" i="1"/>
  <c r="AM78" i="1"/>
  <c r="AN78" i="1"/>
  <c r="AO78" i="1"/>
  <c r="AP78" i="1"/>
  <c r="AQ78" i="1"/>
  <c r="AR78" i="1"/>
  <c r="X79" i="1"/>
  <c r="Y79" i="1"/>
  <c r="Z79" i="1"/>
  <c r="AA79" i="1"/>
  <c r="AB79" i="1"/>
  <c r="AC79" i="1"/>
  <c r="AD79" i="1"/>
  <c r="AE79" i="1"/>
  <c r="AF79" i="1"/>
  <c r="AG79" i="1"/>
  <c r="AH79" i="1"/>
  <c r="AI79" i="1"/>
  <c r="AJ79" i="1"/>
  <c r="AK79" i="1"/>
  <c r="AL79" i="1"/>
  <c r="AM79" i="1"/>
  <c r="AN79" i="1"/>
  <c r="AO79" i="1"/>
  <c r="AP79" i="1"/>
  <c r="AQ79" i="1"/>
  <c r="AR79" i="1"/>
  <c r="X80" i="1"/>
  <c r="Y80" i="1"/>
  <c r="Z80" i="1"/>
  <c r="AA80" i="1"/>
  <c r="AB80" i="1"/>
  <c r="AC80" i="1"/>
  <c r="AD80" i="1"/>
  <c r="AE80" i="1"/>
  <c r="AF80" i="1"/>
  <c r="AG80" i="1"/>
  <c r="AH80" i="1"/>
  <c r="AI80" i="1"/>
  <c r="AJ80" i="1"/>
  <c r="AK80" i="1"/>
  <c r="AL80" i="1"/>
  <c r="AM80" i="1"/>
  <c r="AN80" i="1"/>
  <c r="AO80" i="1"/>
  <c r="AP80" i="1"/>
  <c r="AQ80" i="1"/>
  <c r="AR80" i="1"/>
  <c r="X81" i="1"/>
  <c r="Y81" i="1"/>
  <c r="Z81" i="1"/>
  <c r="AA81" i="1"/>
  <c r="AB81" i="1"/>
  <c r="AC81" i="1"/>
  <c r="AD81" i="1"/>
  <c r="AE81" i="1"/>
  <c r="AF81" i="1"/>
  <c r="AG81" i="1"/>
  <c r="AH81" i="1"/>
  <c r="AI81" i="1"/>
  <c r="AJ81" i="1"/>
  <c r="AK81" i="1"/>
  <c r="AL81" i="1"/>
  <c r="AM81" i="1"/>
  <c r="AN81" i="1"/>
  <c r="AO81" i="1"/>
  <c r="AP81" i="1"/>
  <c r="AQ81" i="1"/>
  <c r="AR81" i="1"/>
  <c r="X82" i="1"/>
  <c r="Y82" i="1"/>
  <c r="Z82" i="1"/>
  <c r="AA82" i="1"/>
  <c r="AB82" i="1"/>
  <c r="AC82" i="1"/>
  <c r="AD82" i="1"/>
  <c r="AE82" i="1"/>
  <c r="AF82" i="1"/>
  <c r="AG82" i="1"/>
  <c r="AH82" i="1"/>
  <c r="AI82" i="1"/>
  <c r="AJ82" i="1"/>
  <c r="AK82" i="1"/>
  <c r="AL82" i="1"/>
  <c r="AM82" i="1"/>
  <c r="AN82" i="1"/>
  <c r="AO82" i="1"/>
  <c r="AP82" i="1"/>
  <c r="AQ82" i="1"/>
  <c r="AR82" i="1"/>
  <c r="X83" i="1"/>
  <c r="Y83" i="1"/>
  <c r="Z83" i="1"/>
  <c r="AA83" i="1"/>
  <c r="AB83" i="1"/>
  <c r="AC83" i="1"/>
  <c r="AD83" i="1"/>
  <c r="AE83" i="1"/>
  <c r="AF83" i="1"/>
  <c r="AG83" i="1"/>
  <c r="AH83" i="1"/>
  <c r="AI83" i="1"/>
  <c r="AJ83" i="1"/>
  <c r="AK83" i="1"/>
  <c r="AL83" i="1"/>
  <c r="AM83" i="1"/>
  <c r="AN83" i="1"/>
  <c r="AO83" i="1"/>
  <c r="AP83" i="1"/>
  <c r="AQ83" i="1"/>
  <c r="AR83" i="1"/>
  <c r="X84" i="1"/>
  <c r="Y84" i="1"/>
  <c r="Z84" i="1"/>
  <c r="AA84" i="1"/>
  <c r="AB84" i="1"/>
  <c r="AC84" i="1"/>
  <c r="AD84" i="1"/>
  <c r="AE84" i="1"/>
  <c r="AF84" i="1"/>
  <c r="AG84" i="1"/>
  <c r="AH84" i="1"/>
  <c r="AI84" i="1"/>
  <c r="AJ84" i="1"/>
  <c r="AK84" i="1"/>
  <c r="AL84" i="1"/>
  <c r="AM84" i="1"/>
  <c r="AN84" i="1"/>
  <c r="AO84" i="1"/>
  <c r="AP84" i="1"/>
  <c r="AQ84" i="1"/>
  <c r="AR84" i="1"/>
  <c r="X85" i="1"/>
  <c r="Y85" i="1"/>
  <c r="Z85" i="1"/>
  <c r="AA85" i="1"/>
  <c r="AB85" i="1"/>
  <c r="AC85" i="1"/>
  <c r="AD85" i="1"/>
  <c r="AE85" i="1"/>
  <c r="AF85" i="1"/>
  <c r="AG85" i="1"/>
  <c r="AH85" i="1"/>
  <c r="AI85" i="1"/>
  <c r="AJ85" i="1"/>
  <c r="AK85" i="1"/>
  <c r="AL85" i="1"/>
  <c r="AM85" i="1"/>
  <c r="AN85" i="1"/>
  <c r="AO85" i="1"/>
  <c r="AP85" i="1"/>
  <c r="AQ85" i="1"/>
  <c r="AR85" i="1"/>
  <c r="X86" i="1"/>
  <c r="Y86" i="1"/>
  <c r="Z86" i="1"/>
  <c r="AA86" i="1"/>
  <c r="AB86" i="1"/>
  <c r="AC86" i="1"/>
  <c r="AD86" i="1"/>
  <c r="AE86" i="1"/>
  <c r="AF86" i="1"/>
  <c r="AG86" i="1"/>
  <c r="AH86" i="1"/>
  <c r="AI86" i="1"/>
  <c r="AJ86" i="1"/>
  <c r="AK86" i="1"/>
  <c r="AL86" i="1"/>
  <c r="AM86" i="1"/>
  <c r="AN86" i="1"/>
  <c r="AO86" i="1"/>
  <c r="AP86" i="1"/>
  <c r="AQ86" i="1"/>
  <c r="AR86" i="1"/>
  <c r="X87" i="1"/>
  <c r="Y87" i="1"/>
  <c r="Z87" i="1"/>
  <c r="AA87" i="1"/>
  <c r="AB87" i="1"/>
  <c r="AC87" i="1"/>
  <c r="AD87" i="1"/>
  <c r="AE87" i="1"/>
  <c r="AF87" i="1"/>
  <c r="AG87" i="1"/>
  <c r="AH87" i="1"/>
  <c r="AI87" i="1"/>
  <c r="AJ87" i="1"/>
  <c r="AK87" i="1"/>
  <c r="AL87" i="1"/>
  <c r="AM87" i="1"/>
  <c r="AN87" i="1"/>
  <c r="AO87" i="1"/>
  <c r="AP87" i="1"/>
  <c r="AQ87" i="1"/>
  <c r="AR87" i="1"/>
  <c r="X88" i="1"/>
  <c r="Y88" i="1"/>
  <c r="Z88" i="1"/>
  <c r="AA88" i="1"/>
  <c r="AB88" i="1"/>
  <c r="AC88" i="1"/>
  <c r="AD88" i="1"/>
  <c r="AE88" i="1"/>
  <c r="AF88" i="1"/>
  <c r="AG88" i="1"/>
  <c r="AH88" i="1"/>
  <c r="AI88" i="1"/>
  <c r="AJ88" i="1"/>
  <c r="AK88" i="1"/>
  <c r="AL88" i="1"/>
  <c r="AM88" i="1"/>
  <c r="AN88" i="1"/>
  <c r="AO88" i="1"/>
  <c r="AP88" i="1"/>
  <c r="AQ88" i="1"/>
  <c r="AR88" i="1"/>
  <c r="X89" i="1"/>
  <c r="Y89" i="1"/>
  <c r="Z89" i="1"/>
  <c r="AA89" i="1"/>
  <c r="AB89" i="1"/>
  <c r="AC89" i="1"/>
  <c r="AD89" i="1"/>
  <c r="AE89" i="1"/>
  <c r="AF89" i="1"/>
  <c r="AG89" i="1"/>
  <c r="AH89" i="1"/>
  <c r="AI89" i="1"/>
  <c r="AJ89" i="1"/>
  <c r="AK89" i="1"/>
  <c r="AL89" i="1"/>
  <c r="AM89" i="1"/>
  <c r="AN89" i="1"/>
  <c r="AO89" i="1"/>
  <c r="AP89" i="1"/>
  <c r="AQ89" i="1"/>
  <c r="AR89" i="1"/>
  <c r="X90" i="1"/>
  <c r="Y90" i="1"/>
  <c r="Z90" i="1"/>
  <c r="AA90" i="1"/>
  <c r="AB90" i="1"/>
  <c r="AC90" i="1"/>
  <c r="AD90" i="1"/>
  <c r="AE90" i="1"/>
  <c r="AF90" i="1"/>
  <c r="AG90" i="1"/>
  <c r="AH90" i="1"/>
  <c r="AI90" i="1"/>
  <c r="AJ90" i="1"/>
  <c r="AK90" i="1"/>
  <c r="AL90" i="1"/>
  <c r="AM90" i="1"/>
  <c r="AN90" i="1"/>
  <c r="AO90" i="1"/>
  <c r="AP90" i="1"/>
  <c r="AQ90" i="1"/>
  <c r="AR90" i="1"/>
  <c r="X91" i="1"/>
  <c r="Y91" i="1"/>
  <c r="Z91" i="1"/>
  <c r="AA91" i="1"/>
  <c r="AB91" i="1"/>
  <c r="AC91" i="1"/>
  <c r="AD91" i="1"/>
  <c r="AE91" i="1"/>
  <c r="AF91" i="1"/>
  <c r="AG91" i="1"/>
  <c r="AH91" i="1"/>
  <c r="AI91" i="1"/>
  <c r="AJ91" i="1"/>
  <c r="AK91" i="1"/>
  <c r="AL91" i="1"/>
  <c r="AM91" i="1"/>
  <c r="AN91" i="1"/>
  <c r="AO91" i="1"/>
  <c r="AP91" i="1"/>
  <c r="AQ91" i="1"/>
  <c r="AR91" i="1"/>
  <c r="X92" i="1"/>
  <c r="Y92" i="1"/>
  <c r="Z92" i="1"/>
  <c r="AA92" i="1"/>
  <c r="AB92" i="1"/>
  <c r="AC92" i="1"/>
  <c r="AD92" i="1"/>
  <c r="AE92" i="1"/>
  <c r="AF92" i="1"/>
  <c r="AG92" i="1"/>
  <c r="AH92" i="1"/>
  <c r="AI92" i="1"/>
  <c r="AJ92" i="1"/>
  <c r="AK92" i="1"/>
  <c r="AL92" i="1"/>
  <c r="AM92" i="1"/>
  <c r="AN92" i="1"/>
  <c r="AO92" i="1"/>
  <c r="AP92" i="1"/>
  <c r="AQ92" i="1"/>
  <c r="AR92" i="1"/>
  <c r="X93" i="1"/>
  <c r="Y93" i="1"/>
  <c r="Z93" i="1"/>
  <c r="AA93" i="1"/>
  <c r="AB93" i="1"/>
  <c r="AC93" i="1"/>
  <c r="AD93" i="1"/>
  <c r="AE93" i="1"/>
  <c r="AF93" i="1"/>
  <c r="AG93" i="1"/>
  <c r="AH93" i="1"/>
  <c r="AI93" i="1"/>
  <c r="AJ93" i="1"/>
  <c r="AK93" i="1"/>
  <c r="AL93" i="1"/>
  <c r="AM93" i="1"/>
  <c r="AN93" i="1"/>
  <c r="AO93" i="1"/>
  <c r="AP93" i="1"/>
  <c r="AQ93" i="1"/>
  <c r="AR93" i="1"/>
  <c r="X94" i="1"/>
  <c r="Y94" i="1"/>
  <c r="Z94" i="1"/>
  <c r="AA94" i="1"/>
  <c r="AB94" i="1"/>
  <c r="AC94" i="1"/>
  <c r="AD94" i="1"/>
  <c r="AE94" i="1"/>
  <c r="AF94" i="1"/>
  <c r="AG94" i="1"/>
  <c r="AH94" i="1"/>
  <c r="AI94" i="1"/>
  <c r="AJ94" i="1"/>
  <c r="AK94" i="1"/>
  <c r="AL94" i="1"/>
  <c r="AM94" i="1"/>
  <c r="AN94" i="1"/>
  <c r="AO94" i="1"/>
  <c r="AP94" i="1"/>
  <c r="AQ94" i="1"/>
  <c r="AR94" i="1"/>
  <c r="X95" i="1"/>
  <c r="Y95" i="1"/>
  <c r="Z95" i="1"/>
  <c r="AA95" i="1"/>
  <c r="AB95" i="1"/>
  <c r="AC95" i="1"/>
  <c r="AD95" i="1"/>
  <c r="AE95" i="1"/>
  <c r="AF95" i="1"/>
  <c r="AG95" i="1"/>
  <c r="AH95" i="1"/>
  <c r="AI95" i="1"/>
  <c r="AJ95" i="1"/>
  <c r="AK95" i="1"/>
  <c r="AL95" i="1"/>
  <c r="AM95" i="1"/>
  <c r="AN95" i="1"/>
  <c r="AO95" i="1"/>
  <c r="AP95" i="1"/>
  <c r="AQ95" i="1"/>
  <c r="AR95" i="1"/>
  <c r="X96" i="1"/>
  <c r="Y96" i="1"/>
  <c r="Z96" i="1"/>
  <c r="AA96" i="1"/>
  <c r="AB96" i="1"/>
  <c r="AC96" i="1"/>
  <c r="AD96" i="1"/>
  <c r="AE96" i="1"/>
  <c r="AF96" i="1"/>
  <c r="AG96" i="1"/>
  <c r="AH96" i="1"/>
  <c r="AI96" i="1"/>
  <c r="AJ96" i="1"/>
  <c r="AK96" i="1"/>
  <c r="AL96" i="1"/>
  <c r="AM96" i="1"/>
  <c r="AN96" i="1"/>
  <c r="AO96" i="1"/>
  <c r="AP96" i="1"/>
  <c r="AQ96" i="1"/>
  <c r="AR96" i="1"/>
  <c r="Y4" i="1"/>
  <c r="Z4" i="1"/>
  <c r="AA4" i="1"/>
  <c r="AB4" i="1"/>
  <c r="AC4" i="1"/>
  <c r="AD4" i="1"/>
  <c r="AE4" i="1"/>
  <c r="AF4" i="1"/>
  <c r="AG4" i="1"/>
  <c r="AH4" i="1"/>
  <c r="AI4" i="1"/>
  <c r="AJ4" i="1"/>
  <c r="AK4" i="1"/>
  <c r="AL4" i="1"/>
  <c r="AM4" i="1"/>
  <c r="AN4" i="1"/>
  <c r="AO4" i="1"/>
  <c r="AP4" i="1"/>
  <c r="AQ4" i="1"/>
  <c r="AR4" i="1"/>
  <c r="X103" i="1"/>
  <c r="B4" i="7"/>
  <c r="Y3" i="1"/>
  <c r="B5" i="7" s="1"/>
  <c r="X108" i="1"/>
  <c r="X106" i="1"/>
  <c r="X4" i="1"/>
  <c r="O31" i="6"/>
  <c r="P31" i="6"/>
  <c r="Q31" i="6"/>
  <c r="R31" i="6"/>
  <c r="S31" i="6"/>
  <c r="N31" i="6"/>
  <c r="C6" i="6"/>
  <c r="D6" i="6"/>
  <c r="B6" i="6"/>
  <c r="D5" i="6"/>
  <c r="C5" i="6"/>
  <c r="B5" i="6"/>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K6" i="3"/>
  <c r="J7" i="3"/>
  <c r="K7" i="3"/>
  <c r="I7" i="3"/>
  <c r="J6" i="3"/>
  <c r="I6" i="3"/>
  <c r="H96"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30" i="1"/>
  <c r="U5" i="1"/>
  <c r="V5" i="1"/>
  <c r="U6" i="1"/>
  <c r="V6" i="1"/>
  <c r="U7" i="1"/>
  <c r="V7" i="1"/>
  <c r="U8" i="1"/>
  <c r="V8" i="1"/>
  <c r="U9" i="1"/>
  <c r="V9" i="1"/>
  <c r="U10" i="1"/>
  <c r="V10" i="1"/>
  <c r="U11" i="1"/>
  <c r="V11" i="1"/>
  <c r="U13" i="1"/>
  <c r="V13" i="1"/>
  <c r="U14" i="1"/>
  <c r="V14" i="1"/>
  <c r="U15" i="1"/>
  <c r="V15" i="1"/>
  <c r="U16" i="1"/>
  <c r="V16" i="1"/>
  <c r="U12" i="1"/>
  <c r="V12" i="1"/>
  <c r="U17" i="1"/>
  <c r="V17" i="1"/>
  <c r="U18" i="1"/>
  <c r="V18" i="1"/>
  <c r="U19" i="1"/>
  <c r="V19" i="1"/>
  <c r="U20" i="1"/>
  <c r="V20" i="1"/>
  <c r="U21" i="1"/>
  <c r="V21" i="1"/>
  <c r="U22" i="1"/>
  <c r="V22" i="1"/>
  <c r="U23" i="1"/>
  <c r="V23" i="1"/>
  <c r="U24" i="1"/>
  <c r="V24" i="1"/>
  <c r="U25" i="1"/>
  <c r="V25" i="1"/>
  <c r="U26" i="1"/>
  <c r="V26" i="1"/>
  <c r="U27" i="1"/>
  <c r="V27" i="1"/>
  <c r="U28" i="1"/>
  <c r="V28" i="1"/>
  <c r="U29" i="1"/>
  <c r="V29" i="1"/>
  <c r="U30" i="1"/>
  <c r="V30" i="1"/>
  <c r="U31" i="1"/>
  <c r="V31" i="1"/>
  <c r="U32" i="1"/>
  <c r="V32" i="1"/>
  <c r="U33" i="1"/>
  <c r="V33" i="1"/>
  <c r="U34" i="1"/>
  <c r="V34" i="1"/>
  <c r="U35" i="1"/>
  <c r="V35" i="1"/>
  <c r="U36" i="1"/>
  <c r="V36" i="1"/>
  <c r="U37" i="1"/>
  <c r="V37" i="1"/>
  <c r="U38" i="1"/>
  <c r="V38" i="1"/>
  <c r="U39" i="1"/>
  <c r="V39" i="1"/>
  <c r="U40" i="1"/>
  <c r="V40" i="1"/>
  <c r="U41" i="1"/>
  <c r="V41" i="1"/>
  <c r="U42" i="1"/>
  <c r="V42" i="1"/>
  <c r="U43" i="1"/>
  <c r="V43" i="1"/>
  <c r="U44" i="1"/>
  <c r="V44" i="1"/>
  <c r="U45" i="1"/>
  <c r="V45" i="1"/>
  <c r="U46" i="1"/>
  <c r="V46" i="1"/>
  <c r="U47" i="1"/>
  <c r="V47" i="1"/>
  <c r="U48" i="1"/>
  <c r="V48" i="1"/>
  <c r="U49" i="1"/>
  <c r="V49" i="1"/>
  <c r="U50" i="1"/>
  <c r="V50" i="1"/>
  <c r="U51" i="1"/>
  <c r="V51" i="1"/>
  <c r="U52" i="1"/>
  <c r="V52" i="1"/>
  <c r="U53" i="1"/>
  <c r="V53" i="1"/>
  <c r="U54" i="1"/>
  <c r="V54" i="1"/>
  <c r="U55" i="1"/>
  <c r="V55" i="1"/>
  <c r="U56" i="1"/>
  <c r="V56" i="1"/>
  <c r="U57" i="1"/>
  <c r="V57" i="1"/>
  <c r="U58" i="1"/>
  <c r="V58" i="1"/>
  <c r="U59" i="1"/>
  <c r="V59" i="1"/>
  <c r="U60" i="1"/>
  <c r="V60" i="1"/>
  <c r="U61" i="1"/>
  <c r="V61" i="1"/>
  <c r="U62" i="1"/>
  <c r="V62" i="1"/>
  <c r="U63" i="1"/>
  <c r="V63" i="1"/>
  <c r="U64" i="1"/>
  <c r="V64" i="1"/>
  <c r="U65" i="1"/>
  <c r="V65" i="1"/>
  <c r="U66" i="1"/>
  <c r="V66" i="1"/>
  <c r="U67" i="1"/>
  <c r="V67" i="1"/>
  <c r="U68" i="1"/>
  <c r="V68" i="1"/>
  <c r="U69" i="1"/>
  <c r="V69" i="1"/>
  <c r="U70" i="1"/>
  <c r="V70" i="1"/>
  <c r="U71" i="1"/>
  <c r="V71" i="1"/>
  <c r="U72" i="1"/>
  <c r="V72" i="1"/>
  <c r="U73" i="1"/>
  <c r="V73" i="1"/>
  <c r="U74" i="1"/>
  <c r="V74" i="1"/>
  <c r="U75" i="1"/>
  <c r="V75" i="1"/>
  <c r="U76" i="1"/>
  <c r="V76" i="1"/>
  <c r="U77" i="1"/>
  <c r="V77" i="1"/>
  <c r="U78" i="1"/>
  <c r="V78" i="1"/>
  <c r="U79" i="1"/>
  <c r="V79" i="1"/>
  <c r="U80" i="1"/>
  <c r="V80" i="1"/>
  <c r="U81" i="1"/>
  <c r="V81" i="1"/>
  <c r="U83" i="1"/>
  <c r="V83" i="1"/>
  <c r="U84" i="1"/>
  <c r="V84" i="1"/>
  <c r="U85" i="1"/>
  <c r="V85" i="1"/>
  <c r="U86" i="1"/>
  <c r="V86" i="1"/>
  <c r="U87" i="1"/>
  <c r="V87" i="1"/>
  <c r="U88" i="1"/>
  <c r="V88" i="1"/>
  <c r="U89" i="1"/>
  <c r="V89" i="1"/>
  <c r="U90" i="1"/>
  <c r="V90" i="1"/>
  <c r="U91" i="1"/>
  <c r="V91" i="1"/>
  <c r="U92" i="1"/>
  <c r="V92" i="1"/>
  <c r="U94" i="1"/>
  <c r="V94" i="1"/>
  <c r="U95" i="1"/>
  <c r="V95" i="1"/>
  <c r="U82" i="1"/>
  <c r="V82" i="1"/>
  <c r="U93" i="1"/>
  <c r="V93" i="1"/>
  <c r="U96" i="1"/>
  <c r="V96" i="1"/>
  <c r="H27" i="1"/>
  <c r="H19" i="1"/>
  <c r="H29" i="1"/>
  <c r="P11" i="2"/>
  <c r="D11" i="2"/>
  <c r="E11" i="2"/>
  <c r="F11" i="2"/>
  <c r="G11" i="2"/>
  <c r="H11" i="2"/>
  <c r="I11" i="2"/>
  <c r="J11" i="2"/>
  <c r="L11" i="2"/>
  <c r="M11" i="2"/>
  <c r="N11" i="2"/>
  <c r="O11" i="2"/>
  <c r="C11" i="2"/>
  <c r="I10" i="5"/>
  <c r="H25" i="1"/>
  <c r="H24" i="1"/>
  <c r="H18" i="1"/>
  <c r="H20" i="1"/>
  <c r="H21" i="1"/>
  <c r="H22" i="1"/>
  <c r="H23" i="1"/>
  <c r="H26" i="1"/>
  <c r="H28" i="1"/>
  <c r="V4" i="1"/>
  <c r="U4" i="1"/>
  <c r="T4" i="1"/>
  <c r="C4" i="2" l="1"/>
  <c r="M29" i="7" s="1"/>
  <c r="C6" i="2"/>
  <c r="O29" i="7" s="1"/>
  <c r="L6" i="2"/>
  <c r="O38" i="7" s="1"/>
  <c r="L4" i="2"/>
  <c r="M38" i="7" s="1"/>
  <c r="J8" i="3"/>
  <c r="I8" i="3"/>
  <c r="K8" i="3"/>
  <c r="N6" i="2"/>
  <c r="O40" i="7" s="1"/>
  <c r="O4" i="2"/>
  <c r="M41" i="7" s="1"/>
  <c r="D6" i="2"/>
  <c r="O30" i="7" s="1"/>
  <c r="D4" i="2"/>
  <c r="M30" i="7" s="1"/>
  <c r="L43" i="7"/>
  <c r="O6" i="2"/>
  <c r="O41" i="7" s="1"/>
  <c r="N4" i="2"/>
  <c r="M40" i="7" s="1"/>
  <c r="P6" i="2"/>
  <c r="O42" i="7" s="1"/>
  <c r="J6" i="2"/>
  <c r="O36" i="7" s="1"/>
  <c r="P4" i="2"/>
  <c r="M42" i="7" s="1"/>
  <c r="J4" i="2"/>
  <c r="M36" i="7" s="1"/>
  <c r="X110" i="1"/>
  <c r="AQ107" i="1"/>
  <c r="AO107" i="1"/>
  <c r="AM107" i="1"/>
  <c r="AK107" i="1"/>
  <c r="AI107" i="1"/>
  <c r="K5" i="2" s="1"/>
  <c r="N37" i="7" s="1"/>
  <c r="AG107" i="1"/>
  <c r="AE107" i="1"/>
  <c r="H5" i="2" s="1"/>
  <c r="N34" i="7" s="1"/>
  <c r="AC107" i="1"/>
  <c r="F5" i="2" s="1"/>
  <c r="N32" i="7" s="1"/>
  <c r="AA107" i="1"/>
  <c r="Y107" i="1"/>
  <c r="AQ110" i="1"/>
  <c r="AO110" i="1"/>
  <c r="AM110" i="1"/>
  <c r="AK110" i="1"/>
  <c r="AI110" i="1"/>
  <c r="K8" i="2" s="1"/>
  <c r="Q37" i="7" s="1"/>
  <c r="AG110" i="1"/>
  <c r="AE110" i="1"/>
  <c r="H8" i="2" s="1"/>
  <c r="Q34" i="7" s="1"/>
  <c r="AC110" i="1"/>
  <c r="F8" i="2" s="1"/>
  <c r="Q32" i="7" s="1"/>
  <c r="AA110" i="1"/>
  <c r="Y110" i="1"/>
  <c r="X109" i="1"/>
  <c r="P32" i="6"/>
  <c r="X107" i="1"/>
  <c r="AR107" i="1"/>
  <c r="AP107" i="1"/>
  <c r="AN107" i="1"/>
  <c r="AL107" i="1"/>
  <c r="M5" i="2" s="1"/>
  <c r="N39" i="7" s="1"/>
  <c r="AJ107" i="1"/>
  <c r="L5" i="2" s="1"/>
  <c r="N38" i="7" s="1"/>
  <c r="AH107" i="1"/>
  <c r="AF107" i="1"/>
  <c r="I5" i="2" s="1"/>
  <c r="N35" i="7" s="1"/>
  <c r="AD107" i="1"/>
  <c r="G5" i="2" s="1"/>
  <c r="N33" i="7" s="1"/>
  <c r="AB107" i="1"/>
  <c r="E5" i="2" s="1"/>
  <c r="N31" i="7" s="1"/>
  <c r="Z107" i="1"/>
  <c r="D5" i="2" s="1"/>
  <c r="N30" i="7" s="1"/>
  <c r="AQ109" i="1"/>
  <c r="AO109" i="1"/>
  <c r="AM109" i="1"/>
  <c r="AK109" i="1"/>
  <c r="AI109" i="1"/>
  <c r="K7" i="2" s="1"/>
  <c r="P37" i="7" s="1"/>
  <c r="AG109" i="1"/>
  <c r="AE109" i="1"/>
  <c r="H7" i="2" s="1"/>
  <c r="P34" i="7" s="1"/>
  <c r="AC109" i="1"/>
  <c r="F7" i="2" s="1"/>
  <c r="P32" i="7" s="1"/>
  <c r="AA109" i="1"/>
  <c r="Y109" i="1"/>
  <c r="C7" i="6"/>
  <c r="AR110" i="1"/>
  <c r="AP110" i="1"/>
  <c r="AN110" i="1"/>
  <c r="AL110" i="1"/>
  <c r="M8" i="2" s="1"/>
  <c r="Q39" i="7" s="1"/>
  <c r="AJ110" i="1"/>
  <c r="AH110" i="1"/>
  <c r="AF110" i="1"/>
  <c r="I8" i="2" s="1"/>
  <c r="Q35" i="7" s="1"/>
  <c r="AD110" i="1"/>
  <c r="G8" i="2" s="1"/>
  <c r="Q33" i="7" s="1"/>
  <c r="AB110" i="1"/>
  <c r="E8" i="2" s="1"/>
  <c r="Q31" i="7" s="1"/>
  <c r="Z110" i="1"/>
  <c r="AR109" i="1"/>
  <c r="AP109" i="1"/>
  <c r="AN109" i="1"/>
  <c r="AL109" i="1"/>
  <c r="M7" i="2" s="1"/>
  <c r="P39" i="7" s="1"/>
  <c r="AJ109" i="1"/>
  <c r="AH109" i="1"/>
  <c r="AF109" i="1"/>
  <c r="I7" i="2" s="1"/>
  <c r="P35" i="7" s="1"/>
  <c r="AD109" i="1"/>
  <c r="G7" i="2" s="1"/>
  <c r="P33" i="7" s="1"/>
  <c r="AB109" i="1"/>
  <c r="E7" i="2" s="1"/>
  <c r="P31" i="7" s="1"/>
  <c r="Z109" i="1"/>
  <c r="AQ101" i="1"/>
  <c r="AO101" i="1"/>
  <c r="AM101" i="1"/>
  <c r="AK101" i="1"/>
  <c r="AI101" i="1"/>
  <c r="AG101" i="1"/>
  <c r="AE101" i="1"/>
  <c r="AC101" i="1"/>
  <c r="AA101" i="1"/>
  <c r="Y101" i="1"/>
  <c r="AR101" i="1"/>
  <c r="AP101" i="1"/>
  <c r="AN101" i="1"/>
  <c r="AL101" i="1"/>
  <c r="AJ101" i="1"/>
  <c r="AH101" i="1"/>
  <c r="AF101" i="1"/>
  <c r="AD101" i="1"/>
  <c r="AB101" i="1"/>
  <c r="Z101" i="1"/>
  <c r="Z3" i="1"/>
  <c r="Y103" i="1"/>
  <c r="L6" i="3"/>
  <c r="T31" i="6"/>
  <c r="AC36" i="6" s="1"/>
  <c r="AF44" i="6" s="1"/>
  <c r="X101" i="1"/>
  <c r="S32" i="6"/>
  <c r="Q32" i="6"/>
  <c r="O32" i="6"/>
  <c r="N32" i="6"/>
  <c r="R32" i="6"/>
  <c r="E6" i="6"/>
  <c r="K12" i="6" s="1"/>
  <c r="B7" i="6"/>
  <c r="D7" i="6"/>
  <c r="L7" i="3"/>
  <c r="P7" i="3" s="1"/>
  <c r="B7" i="3" s="1"/>
  <c r="E5" i="6"/>
  <c r="K11" i="6" s="1"/>
  <c r="I15" i="3"/>
  <c r="I23" i="3"/>
  <c r="I14" i="3"/>
  <c r="K14" i="3"/>
  <c r="L17" i="3"/>
  <c r="J17" i="3"/>
  <c r="L16" i="3"/>
  <c r="J16" i="3"/>
  <c r="L15" i="3"/>
  <c r="J15" i="3"/>
  <c r="I22" i="3"/>
  <c r="K22" i="3"/>
  <c r="L25" i="3"/>
  <c r="J25" i="3"/>
  <c r="L24" i="3"/>
  <c r="J24" i="3"/>
  <c r="L23" i="3"/>
  <c r="J23" i="3"/>
  <c r="L14" i="3"/>
  <c r="J14" i="3"/>
  <c r="K17" i="3"/>
  <c r="I17" i="3"/>
  <c r="K16" i="3"/>
  <c r="I16" i="3"/>
  <c r="K15" i="3"/>
  <c r="L22" i="3"/>
  <c r="J22" i="3"/>
  <c r="K25" i="3"/>
  <c r="I25" i="3"/>
  <c r="K24" i="3"/>
  <c r="I24" i="3"/>
  <c r="K23" i="3"/>
  <c r="D7" i="2" l="1"/>
  <c r="P30" i="7" s="1"/>
  <c r="L8" i="2"/>
  <c r="Q38" i="7" s="1"/>
  <c r="C5" i="2"/>
  <c r="N29" i="7" s="1"/>
  <c r="D8" i="2"/>
  <c r="Q30" i="7" s="1"/>
  <c r="R35" i="7"/>
  <c r="C7" i="2"/>
  <c r="P29" i="7" s="1"/>
  <c r="N8" i="2"/>
  <c r="Q40" i="7" s="1"/>
  <c r="R37" i="7"/>
  <c r="O5" i="2"/>
  <c r="N41" i="7" s="1"/>
  <c r="O43" i="7"/>
  <c r="R34" i="7"/>
  <c r="R31" i="7"/>
  <c r="J8" i="2"/>
  <c r="Q36" i="7" s="1"/>
  <c r="P8" i="2"/>
  <c r="Q42" i="7" s="1"/>
  <c r="R32" i="7"/>
  <c r="M43" i="7"/>
  <c r="C8" i="2"/>
  <c r="Q29" i="7" s="1"/>
  <c r="R6" i="3"/>
  <c r="D6" i="3" s="1"/>
  <c r="L7" i="2"/>
  <c r="P38" i="7" s="1"/>
  <c r="J7" i="2"/>
  <c r="P36" i="7" s="1"/>
  <c r="P7" i="2"/>
  <c r="P42" i="7" s="1"/>
  <c r="R33" i="7"/>
  <c r="R39" i="7"/>
  <c r="O8" i="2"/>
  <c r="Q41" i="7" s="1"/>
  <c r="N5" i="2"/>
  <c r="N40" i="7" s="1"/>
  <c r="N7" i="2"/>
  <c r="P40" i="7" s="1"/>
  <c r="Q7" i="3"/>
  <c r="C7" i="3" s="1"/>
  <c r="O7" i="2"/>
  <c r="P41" i="7" s="1"/>
  <c r="J5" i="2"/>
  <c r="N36" i="7" s="1"/>
  <c r="P5" i="2"/>
  <c r="N42" i="7" s="1"/>
  <c r="Q6" i="3"/>
  <c r="C6" i="3" s="1"/>
  <c r="P6" i="3"/>
  <c r="R7" i="3"/>
  <c r="AM112" i="1"/>
  <c r="AM113" i="1" s="1"/>
  <c r="AH112" i="1"/>
  <c r="AH113" i="1" s="1"/>
  <c r="AA112" i="1"/>
  <c r="AA113" i="1" s="1"/>
  <c r="AD112" i="1"/>
  <c r="AD113" i="1" s="1"/>
  <c r="AI112" i="1"/>
  <c r="AI113" i="1" s="1"/>
  <c r="AQ112" i="1"/>
  <c r="AQ113" i="1" s="1"/>
  <c r="Y112" i="1"/>
  <c r="Y113" i="1" s="1"/>
  <c r="AF112" i="1"/>
  <c r="AF113" i="1" s="1"/>
  <c r="AK112" i="1"/>
  <c r="AK113" i="1" s="1"/>
  <c r="AO112" i="1"/>
  <c r="AO113" i="1" s="1"/>
  <c r="X112" i="1"/>
  <c r="X113" i="1" s="1"/>
  <c r="X36" i="6"/>
  <c r="Y36" i="6"/>
  <c r="AF41" i="6" s="1"/>
  <c r="AB36" i="6"/>
  <c r="AF43" i="6" s="1"/>
  <c r="W36" i="6"/>
  <c r="AF40" i="6" s="1"/>
  <c r="AA36" i="6"/>
  <c r="AF42" i="6" s="1"/>
  <c r="Z36" i="6"/>
  <c r="Z103" i="1"/>
  <c r="AA3" i="1"/>
  <c r="B6" i="7"/>
  <c r="AB112" i="1"/>
  <c r="AB113" i="1" s="1"/>
  <c r="AG112" i="1"/>
  <c r="AG113" i="1" s="1"/>
  <c r="AL112" i="1"/>
  <c r="AL113" i="1" s="1"/>
  <c r="AP112" i="1"/>
  <c r="AP113" i="1" s="1"/>
  <c r="Z112" i="1"/>
  <c r="AE112" i="1"/>
  <c r="AE113" i="1" s="1"/>
  <c r="AJ112" i="1"/>
  <c r="AJ113" i="1" s="1"/>
  <c r="AN112" i="1"/>
  <c r="AN113" i="1" s="1"/>
  <c r="AR112" i="1"/>
  <c r="AR113" i="1" s="1"/>
  <c r="AU101" i="1"/>
  <c r="T32" i="6"/>
  <c r="H12" i="6"/>
  <c r="N18" i="6" s="1"/>
  <c r="J12" i="6"/>
  <c r="P18" i="6" s="1"/>
  <c r="H11" i="6"/>
  <c r="N17" i="6" s="1"/>
  <c r="J11" i="6"/>
  <c r="P17" i="6" s="1"/>
  <c r="I12" i="6"/>
  <c r="O18" i="6" s="1"/>
  <c r="I11" i="6"/>
  <c r="O17" i="6" s="1"/>
  <c r="E7" i="6"/>
  <c r="M15" i="3"/>
  <c r="P15" i="3" s="1"/>
  <c r="B15" i="3" s="1"/>
  <c r="M16" i="3"/>
  <c r="E16" i="3" s="1"/>
  <c r="M22" i="3"/>
  <c r="P22" i="3" s="1"/>
  <c r="B22" i="3" s="1"/>
  <c r="M14" i="3"/>
  <c r="E14" i="3" s="1"/>
  <c r="M17" i="3"/>
  <c r="R17" i="3" s="1"/>
  <c r="D17" i="3" s="1"/>
  <c r="M23" i="3"/>
  <c r="E23" i="3" s="1"/>
  <c r="M24" i="3"/>
  <c r="Q24" i="3" s="1"/>
  <c r="C24" i="3" s="1"/>
  <c r="M25" i="3"/>
  <c r="Q25" i="3" s="1"/>
  <c r="C25" i="3" s="1"/>
  <c r="R41" i="7" l="1"/>
  <c r="R36" i="7"/>
  <c r="R30" i="7"/>
  <c r="R42" i="7"/>
  <c r="R29" i="7"/>
  <c r="R38" i="7"/>
  <c r="Q43" i="7"/>
  <c r="R40" i="7"/>
  <c r="N43" i="7"/>
  <c r="P43" i="7"/>
  <c r="S7" i="3"/>
  <c r="E7" i="3" s="1"/>
  <c r="D7" i="3"/>
  <c r="S6" i="3"/>
  <c r="E6" i="3" s="1"/>
  <c r="B6" i="3"/>
  <c r="E25" i="3"/>
  <c r="AB3" i="1"/>
  <c r="B7" i="7"/>
  <c r="AA103" i="1"/>
  <c r="Z113" i="1"/>
  <c r="AU112" i="1"/>
  <c r="AC37" i="6"/>
  <c r="AG44" i="6" s="1"/>
  <c r="Z37" i="6"/>
  <c r="AA37" i="6"/>
  <c r="AG42" i="6" s="1"/>
  <c r="W37" i="6"/>
  <c r="AG40" i="6" s="1"/>
  <c r="AB37" i="6"/>
  <c r="AG43" i="6" s="1"/>
  <c r="X37" i="6"/>
  <c r="Y37" i="6"/>
  <c r="AG41" i="6" s="1"/>
  <c r="K13" i="6"/>
  <c r="I13" i="6"/>
  <c r="J13" i="6"/>
  <c r="H13" i="6"/>
  <c r="L8" i="3"/>
  <c r="P16" i="3"/>
  <c r="B16" i="3" s="1"/>
  <c r="Q16" i="3"/>
  <c r="C16" i="3" s="1"/>
  <c r="R14" i="3"/>
  <c r="D14" i="3" s="1"/>
  <c r="E17" i="3"/>
  <c r="R24" i="3"/>
  <c r="D24" i="3" s="1"/>
  <c r="Q15" i="3"/>
  <c r="C15" i="3" s="1"/>
  <c r="E22" i="3"/>
  <c r="Q22" i="3"/>
  <c r="C22" i="3" s="1"/>
  <c r="E24" i="3"/>
  <c r="S17" i="3"/>
  <c r="P17" i="3"/>
  <c r="B17" i="3" s="1"/>
  <c r="R15" i="3"/>
  <c r="D15" i="3" s="1"/>
  <c r="S16" i="3"/>
  <c r="R16" i="3"/>
  <c r="D16" i="3" s="1"/>
  <c r="Q14" i="3"/>
  <c r="C14" i="3" s="1"/>
  <c r="P24" i="3"/>
  <c r="B24" i="3" s="1"/>
  <c r="S24" i="3"/>
  <c r="S22" i="3"/>
  <c r="R22" i="3"/>
  <c r="D22" i="3" s="1"/>
  <c r="Q17" i="3"/>
  <c r="C17" i="3" s="1"/>
  <c r="S15" i="3"/>
  <c r="E15" i="3"/>
  <c r="P14" i="3"/>
  <c r="B14" i="3" s="1"/>
  <c r="S14" i="3"/>
  <c r="S23" i="3"/>
  <c r="S25" i="3"/>
  <c r="R23" i="3"/>
  <c r="D23" i="3" s="1"/>
  <c r="P25" i="3"/>
  <c r="B25" i="3" s="1"/>
  <c r="Q23" i="3"/>
  <c r="C23" i="3" s="1"/>
  <c r="P23" i="3"/>
  <c r="R25" i="3"/>
  <c r="D25" i="3" s="1"/>
  <c r="R43" i="7" l="1"/>
  <c r="R8" i="3"/>
  <c r="D8" i="3" s="1"/>
  <c r="P8" i="3"/>
  <c r="B8" i="3" s="1"/>
  <c r="Q8" i="3"/>
  <c r="C8" i="3" s="1"/>
  <c r="AC3" i="1"/>
  <c r="AB103" i="1"/>
  <c r="B8" i="7"/>
  <c r="T16" i="3"/>
  <c r="T15" i="3"/>
  <c r="T24" i="3"/>
  <c r="T17" i="3"/>
  <c r="T14" i="3"/>
  <c r="T22" i="3"/>
  <c r="T25" i="3"/>
  <c r="B23" i="3"/>
  <c r="T23" i="3"/>
  <c r="S8" i="3" l="1"/>
  <c r="E8" i="3" s="1"/>
  <c r="AD3" i="1"/>
  <c r="B9" i="7"/>
  <c r="AC103" i="1"/>
  <c r="AE3" i="1" l="1"/>
  <c r="AD103" i="1"/>
  <c r="B10" i="7"/>
  <c r="AF3" i="1" l="1"/>
  <c r="B11" i="7"/>
  <c r="AE103" i="1"/>
  <c r="AG3" i="1" l="1"/>
  <c r="AF103" i="1"/>
  <c r="B12" i="7"/>
  <c r="AH3" i="1" l="1"/>
  <c r="B13" i="7"/>
  <c r="AG103" i="1"/>
  <c r="AI3" i="1" l="1"/>
  <c r="AH103" i="1"/>
  <c r="B14" i="7"/>
  <c r="D5" i="7" l="1"/>
  <c r="H5" i="7"/>
  <c r="G4" i="7"/>
  <c r="D4" i="7"/>
  <c r="G5" i="7"/>
  <c r="F5" i="7"/>
  <c r="E4" i="7"/>
  <c r="F4" i="7"/>
  <c r="H4" i="7"/>
  <c r="E5" i="7"/>
  <c r="E6" i="7"/>
  <c r="G6" i="7"/>
  <c r="F6" i="7"/>
  <c r="H6" i="7"/>
  <c r="D6" i="7"/>
  <c r="G7" i="7"/>
  <c r="F7" i="7"/>
  <c r="E7" i="7"/>
  <c r="D7" i="7"/>
  <c r="H7" i="7"/>
  <c r="H8" i="7"/>
  <c r="G8" i="7"/>
  <c r="F8" i="7"/>
  <c r="D8" i="7"/>
  <c r="E8" i="7"/>
  <c r="F9" i="7"/>
  <c r="H9" i="7"/>
  <c r="E9" i="7"/>
  <c r="G9" i="7"/>
  <c r="D9" i="7"/>
  <c r="F10" i="7"/>
  <c r="H10" i="7"/>
  <c r="D10" i="7"/>
  <c r="G10" i="7"/>
  <c r="E10" i="7"/>
  <c r="H11" i="7"/>
  <c r="F11" i="7"/>
  <c r="D11" i="7"/>
  <c r="G11" i="7"/>
  <c r="E11" i="7"/>
  <c r="D12" i="7"/>
  <c r="G12" i="7"/>
  <c r="F12" i="7"/>
  <c r="H12" i="7"/>
  <c r="E12" i="7"/>
  <c r="E13" i="7"/>
  <c r="F13" i="7"/>
  <c r="D13" i="7"/>
  <c r="AJ3" i="1"/>
  <c r="B15" i="7"/>
  <c r="AI103" i="1"/>
  <c r="F14" i="7" s="1"/>
  <c r="H13" i="7"/>
  <c r="G13" i="7"/>
  <c r="E14" i="7" l="1"/>
  <c r="D14" i="7"/>
  <c r="G14" i="7"/>
  <c r="I12" i="7"/>
  <c r="I10" i="7"/>
  <c r="I6" i="7"/>
  <c r="I5" i="7"/>
  <c r="AK3" i="1"/>
  <c r="B16" i="7"/>
  <c r="AJ103" i="1"/>
  <c r="I13" i="7"/>
  <c r="I11" i="7"/>
  <c r="I9" i="7"/>
  <c r="I8" i="7"/>
  <c r="I4" i="7"/>
  <c r="H14" i="7"/>
  <c r="I7" i="7"/>
  <c r="AL3" i="1" l="1"/>
  <c r="B17" i="7"/>
  <c r="AK103" i="1"/>
  <c r="I14" i="7"/>
  <c r="AM3" i="1" l="1"/>
  <c r="AL103" i="1"/>
  <c r="B18" i="7"/>
  <c r="AN3" i="1" l="1"/>
  <c r="B19" i="7"/>
  <c r="AM103" i="1"/>
  <c r="F18" i="7" s="1"/>
  <c r="E18" i="7" l="1"/>
  <c r="D18" i="7"/>
  <c r="E15" i="7"/>
  <c r="G15" i="7"/>
  <c r="D15" i="7"/>
  <c r="F15" i="7"/>
  <c r="H15" i="7"/>
  <c r="G16" i="7"/>
  <c r="F16" i="7"/>
  <c r="D16" i="7"/>
  <c r="E16" i="7"/>
  <c r="H16" i="7"/>
  <c r="H17" i="7"/>
  <c r="E17" i="7"/>
  <c r="G17" i="7"/>
  <c r="D17" i="7"/>
  <c r="F17" i="7"/>
  <c r="AO3" i="1"/>
  <c r="AN103" i="1"/>
  <c r="H19" i="7" s="1"/>
  <c r="B20" i="7"/>
  <c r="H18" i="7"/>
  <c r="G18" i="7"/>
  <c r="AP3" i="1" l="1"/>
  <c r="B21" i="7"/>
  <c r="AO103" i="1"/>
  <c r="I17" i="7"/>
  <c r="I16" i="7"/>
  <c r="E19" i="7"/>
  <c r="F19" i="7"/>
  <c r="G19" i="7"/>
  <c r="I15" i="7"/>
  <c r="I18" i="7"/>
  <c r="D19" i="7"/>
  <c r="I19" i="7" l="1"/>
  <c r="AQ3" i="1"/>
  <c r="AP103" i="1"/>
  <c r="D21" i="7" s="1"/>
  <c r="B22" i="7"/>
  <c r="AR3" i="1" l="1"/>
  <c r="B23" i="7"/>
  <c r="AQ103" i="1"/>
  <c r="H22" i="7" s="1"/>
  <c r="H21" i="7"/>
  <c r="F20" i="7"/>
  <c r="G20" i="7"/>
  <c r="D20" i="7"/>
  <c r="H20" i="7"/>
  <c r="E20" i="7"/>
  <c r="F21" i="7"/>
  <c r="E21" i="7"/>
  <c r="G21" i="7"/>
  <c r="E22" i="7" l="1"/>
  <c r="G22" i="7"/>
  <c r="D22" i="7"/>
  <c r="I20" i="7"/>
  <c r="AR103" i="1"/>
  <c r="G23" i="7" s="1"/>
  <c r="B24" i="7"/>
  <c r="F22" i="7"/>
  <c r="I21" i="7"/>
  <c r="D24" i="7" l="1"/>
  <c r="F24" i="7"/>
  <c r="G24" i="7"/>
  <c r="H24" i="7"/>
  <c r="E24" i="7"/>
  <c r="I22" i="7"/>
  <c r="D23" i="7"/>
  <c r="H23" i="7"/>
  <c r="E23" i="7"/>
  <c r="F23" i="7"/>
  <c r="H26" i="7" l="1"/>
  <c r="F26" i="7"/>
  <c r="I23" i="7"/>
  <c r="G26" i="7"/>
  <c r="D26" i="7"/>
  <c r="I24" i="7"/>
  <c r="E26" i="7"/>
  <c r="I26" i="7" l="1"/>
</calcChain>
</file>

<file path=xl/sharedStrings.xml><?xml version="1.0" encoding="utf-8"?>
<sst xmlns="http://schemas.openxmlformats.org/spreadsheetml/2006/main" count="1362" uniqueCount="527">
  <si>
    <t>Work</t>
  </si>
  <si>
    <t>Summary</t>
  </si>
  <si>
    <t>WN</t>
  </si>
  <si>
    <t>I.viii.26</t>
  </si>
  <si>
    <t>90-91</t>
  </si>
  <si>
    <t xml:space="preserve">When funds destined for the maintenance of the poor (the demand for servants and laborers) are decaying, the lot of the poor is grim, such as in the British East Indies. The contrast between the East Indies and British North America is stark, and is the result of the British Constitution protecting the latter and a mercantile company oppressing the former. </t>
  </si>
  <si>
    <t>No</t>
  </si>
  <si>
    <t>For</t>
  </si>
  <si>
    <t xml:space="preserve">The recent rise in real wages should be welcomed, not viewed as a problem.  The well-being of workers and the poor "counts" when considering the welfare of society.  </t>
  </si>
  <si>
    <t>I.viii.41</t>
  </si>
  <si>
    <t>98-99</t>
  </si>
  <si>
    <t>Careless overseers neglect slaves, whereas the labouring poor take good care of themselves. Therefore free labor is in the end cheaper than slave, even in high-wage areas of North America.</t>
  </si>
  <si>
    <t>We should prefer free labor.</t>
  </si>
  <si>
    <t>I.viii.43</t>
  </si>
  <si>
    <t xml:space="preserve">The condition of the laboring poor (the great body of the people) is happiest and most comfortable in an advancing society. </t>
  </si>
  <si>
    <t>We should prefer an advancing state of society.</t>
  </si>
  <si>
    <t>I.viii.44</t>
  </si>
  <si>
    <t>99-100</t>
  </si>
  <si>
    <t>Neutral</t>
  </si>
  <si>
    <t>I.viii.47-49</t>
  </si>
  <si>
    <t>101-102</t>
  </si>
  <si>
    <t>Employers prefer years of expensive provisions because their employees are more "humble and dependent"  and they can strike better bargains with them. Therefore they think dear years are better for industry.   But cheap provisions help more poor workmen strike out on their own, where they are more productive and moral.  A study in France indicates the poor produce more in cheap years.</t>
  </si>
  <si>
    <t>I.ix.15</t>
  </si>
  <si>
    <t>China could be richer with better laws and institutions. Trade is controlled and the poor are subject to expropriation by petty officials. "The oppression of the poor must establish the monopoly of the rich."</t>
  </si>
  <si>
    <t>Expropriating the poor is unjust</t>
  </si>
  <si>
    <t>I.x.c.12</t>
  </si>
  <si>
    <t xml:space="preserve">The patrimony of the poor is his labor, and it is unjust from preventing him from contracting freely with other willing parties. Legal interference is impertinent and oppressive. </t>
  </si>
  <si>
    <t xml:space="preserve">Eliminate long apprenticeships </t>
  </si>
  <si>
    <t>I.x.c.44</t>
  </si>
  <si>
    <t>The Poor Laws are unjust and impolitic</t>
  </si>
  <si>
    <t>I.xi.n.11</t>
  </si>
  <si>
    <t xml:space="preserve">During poor harvests the poor are distressed by the high price of corn, but during moderate times they are more distressed by the artificial rise in price of ale, tallow etc. caused by taxes. </t>
  </si>
  <si>
    <t>I.xi.p.9-10</t>
  </si>
  <si>
    <t>II.ii.90</t>
  </si>
  <si>
    <t xml:space="preserve">The issue of small-denomination notes by "beggarly bankers" could cause calamity to poor holders of the note if the bank failed. </t>
  </si>
  <si>
    <t>Against</t>
  </si>
  <si>
    <t>IV.ii.42</t>
  </si>
  <si>
    <t xml:space="preserve">Britain successfully absorbed 100,000 soldiers and sailors after the Seven Years War because they enjoy a special exemption allowing them to settle anywhere and follow any trade.  Deal likewise with the disruption accompanying restoration of freedom of trade by breaking up corporations and repealing the statute of apprenticeships, and repealing the poor laws. </t>
  </si>
  <si>
    <t>IV.v.a.8</t>
  </si>
  <si>
    <t>The bounty on the exportation of corn is a serious charge on the poor and hampers them from raising and educating their children.</t>
  </si>
  <si>
    <t xml:space="preserve">Repeal the corn export bounty. </t>
  </si>
  <si>
    <t>IV.vii.a.3</t>
  </si>
  <si>
    <t xml:space="preserve">In modern times, a poor man with stock might go into retailing or farming; if without stock, be an artificer or country laborer.  In ancient Rome, though, aristocrats with their slaves dominated trade and agriculture. </t>
  </si>
  <si>
    <t>The market economy provides better opportunities for the poor than an aristocratic, slave-holding society.</t>
  </si>
  <si>
    <t xml:space="preserve">The ecclesiastical government of Spanish and Portuguese colonies - the tithes and "beggary" of religious orders - are in effect a "most grievous tax on the poor people." </t>
  </si>
  <si>
    <t>Oppose tithes</t>
  </si>
  <si>
    <t>IV.viii.4</t>
  </si>
  <si>
    <t xml:space="preserve">Repeal the discriminatory regulations. </t>
  </si>
  <si>
    <t>V.i.b.2</t>
  </si>
  <si>
    <t>V.i.b.12</t>
  </si>
  <si>
    <t xml:space="preserve">In the "Age of Shepherds", men with less wealth protected those with more in order to be protected in their turn.  Civil government, which defends property, is really instituted for the defense of the rich against the poor. </t>
  </si>
  <si>
    <t xml:space="preserve">To the extent tolls provide revenue for the state, and don't just maintain the roads, charge heavier tolls on luxury carriages than on carts and  wagons, to avoid disproportionately burdening the poor (who buy the heavier commodities) </t>
  </si>
  <si>
    <t>Distribute taxes equitably</t>
  </si>
  <si>
    <t>Adjust</t>
  </si>
  <si>
    <t>V.ii.c.14</t>
  </si>
  <si>
    <t xml:space="preserve">Landlords in some countries require rents in kind or in the form of services, which is an inefficient form of rent and is correlated with "poor and beggarly" tenants.  There should be higher taxes on these rents to discourage the practice. </t>
  </si>
  <si>
    <t>Use tax system to encourage better lease arrangements</t>
  </si>
  <si>
    <t>V.ii.e.6</t>
  </si>
  <si>
    <t>Advisability of taxes on house-rents, which correlate with the vanity of the rich, whereas the poor spend most of their money on food. "It is not very unreasonable that the rich should contribute to the public expence, not only in proportion to their revenue, but something more than in that proportion."</t>
  </si>
  <si>
    <t>Favor (mildly?) progressive taxation</t>
  </si>
  <si>
    <t>V.ii.e.19</t>
  </si>
  <si>
    <t>The window-tax is has an "inequality of the worst kind, in that it falls more heavily on the poor than on the rich."</t>
  </si>
  <si>
    <t>V.ii.i.3</t>
  </si>
  <si>
    <t xml:space="preserve">A tax on the wages of labor decreases employment for the poor. </t>
  </si>
  <si>
    <t>Avoid such a tax.</t>
  </si>
  <si>
    <t>V.ii.k.7</t>
  </si>
  <si>
    <t>Repeal the tax exemption for private brewing.</t>
  </si>
  <si>
    <t>V.iii.76</t>
  </si>
  <si>
    <t xml:space="preserve">The tax revenue that could be expected from a union with the colonies could be used to pay down the national debt and eventually lower burdensome taxes on the poor, allowing them to "live better, to work cheaper, and to send their goods cheaper to market" </t>
  </si>
  <si>
    <t>TMS</t>
  </si>
  <si>
    <t>I.iii.2.1</t>
  </si>
  <si>
    <t>I.iii.3.1</t>
  </si>
  <si>
    <t>I.iii.3.4</t>
  </si>
  <si>
    <t>II.iii.4</t>
  </si>
  <si>
    <t>III.3.6</t>
  </si>
  <si>
    <t>IV.i.10</t>
  </si>
  <si>
    <t>VI.ii.I.20</t>
  </si>
  <si>
    <t>LJ</t>
  </si>
  <si>
    <t>338-339</t>
  </si>
  <si>
    <t>489-490</t>
  </si>
  <si>
    <t>Lectures on Jurisprudence</t>
  </si>
  <si>
    <t>Theory of Moral Sentiments</t>
  </si>
  <si>
    <t>Essays on Philosophical Subjects</t>
  </si>
  <si>
    <t>The Wealth of Nations</t>
  </si>
  <si>
    <t>LRBL</t>
  </si>
  <si>
    <t>Lectures on Rhetoric and Belles Lettres</t>
  </si>
  <si>
    <t>EPS</t>
  </si>
  <si>
    <t>Abbr.</t>
  </si>
  <si>
    <t>N/A</t>
  </si>
  <si>
    <t>Yes</t>
  </si>
  <si>
    <t xml:space="preserve">Similar implication and tone to V.i.b.2.  </t>
  </si>
  <si>
    <t xml:space="preserve">Pursue a union with the colonies.  Though imperial policy is involved, Smith's desire to lower taxes on the poor appears to support natural liberty. </t>
  </si>
  <si>
    <t>111-112</t>
  </si>
  <si>
    <t>469-470</t>
  </si>
  <si>
    <t>556-557</t>
  </si>
  <si>
    <t>IV.vii.b.20</t>
  </si>
  <si>
    <t>"It is the industry which is carried on for the benefit of the rich and the powerful that is principally encouraged by our mercantile system. That which is carried on for the benefit of the poor and the indigent [for example, spinning woolen yarn] is too often either neglected or oppressed."</t>
  </si>
  <si>
    <t>725, 728</t>
  </si>
  <si>
    <t>937-938</t>
  </si>
  <si>
    <t>"The poor man, on the contrary, is ashamed of his poverty. He feels that it either places him out of the sight of mankind, or, that if they take any notice of him, they have, however, scarce any fellow–feeling with the misery and distress which he suffers...The poor man goes out and comes in unheeded,..."</t>
  </si>
  <si>
    <t>This disposition to admire, and almost to worship, the rich and the powerful, and to despise, or, at least, to neglect persons of poor  and mean condition...is, at the same time, the great and most universal cause of the corruption of our moral sentiments. That...the contempt, of which vice and folly are the only proper objects, is often most unjustly bestowed upon poverty and weakness, has been the complaint of moralists in all ages.</t>
  </si>
  <si>
    <t>"In equal degrees of merit there is scarce any man who does not respect more the rich and the great, than the poor  and the humble. With most men the presumption and vanity of the former are much more admired, than the real and solid merit of the latter."</t>
  </si>
  <si>
    <t>Though most men admire wealth, the more discerning judge based on virtue. Smith here actually exalts the character of the poor and the humble above the rich.</t>
  </si>
  <si>
    <t>A "man of humanity" ought to feel compassion for the poor, even if he was only inadvertently the cause of their misfortune.</t>
  </si>
  <si>
    <t xml:space="preserve">For society to continue to exist, justice must be observed. The poor are not entitled to expropriate the rich even if (to use anachronistic language) "total welfare" would be increased that way. </t>
  </si>
  <si>
    <t>"The rich ...consume little more than the poor, and in spite of their natural selfishness and rapacity, though they mean only their own conveniency...they divide with the poor the produce of all their improvements. They are led by an invisible hand to make nearly the same distribution of the necessaries of life, which would have been made, had the earth been divided into equal portions among all its inhabitants..."</t>
  </si>
  <si>
    <t>Interpretation</t>
  </si>
  <si>
    <t xml:space="preserve">Smith argues that our "good offices" should be directed both to the poor (because of compassion) but also to the "rich and the powerful" because this sustains the "peace  and order" of society. </t>
  </si>
  <si>
    <t>197-198</t>
  </si>
  <si>
    <t>In this complicated historical passage, Smith tries to explain why the poor Roman and Athenian masses were always agitating for a cancellation of debts, which was expropriation - "a demand of the taking away so much of one's property."  The modern British, however, don't agitate for this - why? Smith thinks it's because Romans (in particular) had no means of subsistence, employment being monopolized by slaves, so they were entrapped into debt by the rich.  In their desperation, they pressed for the cancellation of debts even though this is against the ordinary rule of justice.</t>
  </si>
  <si>
    <t xml:space="preserve">The burden of this passage isn't to disparage either the ordinary rule of justice (stability of possession) or the motives of the poor, who were driven to this expedient by the manipulations of the rich and the bad cultural/economic effects of the institution of slavery. Smith clearly prefers modern British commercial society with its market employment opportunities. </t>
  </si>
  <si>
    <t>Smith's goal here seems to be explanation rather than judgment, but his narrative paints modern market society in a good light.</t>
  </si>
  <si>
    <t>[Property becomes important once men cease to be hunters and become shepherds, since a man can't keep his entire herd physically with him all the time.] When  "some have great wealth and others nothing, it is necessary that the arm of authority should be continually stretched forth [to protect] the property of the rich from the inroads of the poor...Laws and government may be considered in this and indeed in every case as a combination of the rich to oppress the poor, and preserve to themselves the inequality of the goods which would otherwise be soon destroyed by the attacks of the poor..."</t>
  </si>
  <si>
    <t>x</t>
  </si>
  <si>
    <t>"But every savage has the full enjoyment of the fruits of his own labours; there are there no landlords, no usurers, no tax gatherers. We should expect therefore that the savage should be much better provided than the dependent poor man [who] ...as it were supports the whole frame of society and furnishes the means of the convenience and ease of all the rest[. He] is himself possessed of a very small share and is buried in obscurity. He bears on his shoulders the whole of mankind, and unable to sustain the load is buried by the weight of it and thrust down into the lowest parts of the earth, from whence he supports all the rest. In what manner then shall we account for the great share he and the lowest of the people have of the conveniencies of life. The division of labour amongst different hands can alone account for this."</t>
  </si>
  <si>
    <t xml:space="preserve">This passage takes a more negative view of the institution of property than previous ones in LJ; here, it seems to prevent the poor from making a living by hunting.  The reference is still clearly not to modern conditions, however. </t>
  </si>
  <si>
    <t xml:space="preserve">Smith again observes how the poor laborers reap a small reward given the work they perform.  However, he does continue to emphasize (in the previous paragraph on page 489) that even the poor benefit, on net, from the division of labor. </t>
  </si>
  <si>
    <t xml:space="preserve">The implication is for free trade both internationally and within a country. </t>
  </si>
  <si>
    <t xml:space="preserve">Smith here takes a definitely positive view of the origins of property, in contrast to the somewhat ambiguous statements elsewhere in LJ. </t>
  </si>
  <si>
    <t>Taxes should not tilt the playing field against the poor.</t>
  </si>
  <si>
    <t xml:space="preserve">"A man of humanity, who accidentally...has been the cause of the death of another man, feels himself piacular, though not guilty...If the family of the slain is poor, and he himself in tolerable circumstances, he immediately takes them under his protection, and, without any other merit, thinks them entitled to every degree of favour and kindness." </t>
  </si>
  <si>
    <t xml:space="preserve">"One individual must never prefer himself so much even to any other individual, as to hurt or injure that other, in order to benefit himself...The poor man must neither defraud nor steal from the rich, though the acquisition might be much more beneficial to the one than the loss could be hurtful to the other." </t>
  </si>
  <si>
    <t xml:space="preserve">"After the persons who are recommended to our beneficence [by connect, merit, or gratitude] come those who are pointed out...to our benevolent attention and good offices...the greatly fortunate and the greatly unfortunate, the rich and the powerful, the poor and the wretched. The distinction of ranks, the peace and order of society, are, in a great measure, founded upon the respect which we naturally conceive for the former. The relief and consolation of human misery depend altogether upon our compassion for the latter. The peace and order of society, is of more importance than even the relief of the miserable." </t>
  </si>
  <si>
    <t>"Till there be property there can be no government, the very end of which is to secure wealth, and to defend the rich from the poor...This inequality of fortune, making a distinction between the rich and the poor, gave the former much influence over the latter, for they who had no flocks or herds must have depended on those who had them, because they could not now gain a subsistence from hunting as the rich had made the game, now become tame, their own property. "</t>
  </si>
  <si>
    <t xml:space="preserve">"When a rich man and a poor  man deal with one another, both of them will encrease their riches, if they deal prudently, but the rich man’s stock will encrease in a greater proportion than the poor man’s. In like manner, when a rich and a poor  nation engage in trade the rich nation will have the greatest advantage, and therefore the prohibition of this commerce is most hurtfull to it of the two." </t>
  </si>
  <si>
    <t>"Excise raises the price of commodities and makes fewer people able to carry on business...[because of it, people require] greater stock to carry on trade, the dealers must be fewer and the rich have, as it were, a monopoly against the poor. [in England] no tax is laid upon stock or money, but all upon consumptions. Whatever advantages this method may have, there is evidently in it an inequality. "</t>
  </si>
  <si>
    <t>Smith is objecting to regressive taxation.</t>
  </si>
  <si>
    <t>ATTITUDE TO THE POOR</t>
  </si>
  <si>
    <t>ATTITUDE TO NATURAL LIBERTY</t>
  </si>
  <si>
    <t>ForFor</t>
  </si>
  <si>
    <t>ForNeutral</t>
  </si>
  <si>
    <t>ForAgainst</t>
  </si>
  <si>
    <t>NeutralFor</t>
  </si>
  <si>
    <t>NeutralNeutral</t>
  </si>
  <si>
    <t>NeutralAgainst</t>
  </si>
  <si>
    <t>AdjustFor</t>
  </si>
  <si>
    <t>AdjustNeutral</t>
  </si>
  <si>
    <t>AdjustAgainst</t>
  </si>
  <si>
    <t>AgainstFor</t>
  </si>
  <si>
    <t>AgainstNeutral</t>
  </si>
  <si>
    <t>AgainstAgainst</t>
  </si>
  <si>
    <t>Total</t>
  </si>
  <si>
    <t>Concatenation of Rich vs. Poor and For/Vs Poor</t>
  </si>
  <si>
    <t>The East Indies should be governed by good laws, such as in British North America. This will presumably mean curbing the power of the East India Company and its wealthy shareholders.</t>
  </si>
  <si>
    <t>Contestable</t>
  </si>
  <si>
    <t>Government should restrict issuance of small notes</t>
  </si>
  <si>
    <t xml:space="preserve">The passage emphasizes how poverty means not only deprivation but obscurity and scorn.  Smith's tone here seems meant to evoke sympathy for the poor and disapprobation of the arrogant rich who "turn away their eyes from him." </t>
  </si>
  <si>
    <t xml:space="preserve">Smith returns to his theme that laws protect the rich against the poor, but here the rich are to some degree praised: "useful inequality…naturally arises from the various degrees of capacity, industry, and diligence…."  The poor, by contrast, are described as violent and rapacious.  Still, there's no indication that Smith wants them to actively be harmed, only prevented from harming the rich. </t>
  </si>
  <si>
    <t>Is there a conflict of interest between rich and poor?</t>
  </si>
  <si>
    <t>CATEGORIZING SELECTED PASSAGES IN WHICH THE POOR ARE MENTIONED (COUNT)</t>
  </si>
  <si>
    <t>Dimension of Smith's Judgment</t>
  </si>
  <si>
    <t>Smith's View of Natural Liberty in such cases</t>
  </si>
  <si>
    <t>Does Smith perceive a conflict of interest?</t>
  </si>
  <si>
    <t>Concatenation of Rich vs. Poor and Natural Liberty</t>
  </si>
  <si>
    <t>SMITH'S VIEW OF NATURAL LIBERTY WHEN THE INTERESTS OF RICH AND POOR CLASH (COUNT)</t>
  </si>
  <si>
    <t>SMITH'S VIEW OF NATURAL LIBERTY WHEN THE INTERESTS OF RICH AND POOR CLASH (PERCENTAGE)</t>
  </si>
  <si>
    <t>SMITH'S VIEW OF NATURAL LIBERTY WHEN FAVORING THE POOR</t>
  </si>
  <si>
    <t>SMITH'S VIEW OF NATURAL LIBERTY WHEN FAVORING THE POOR (COUNT)</t>
  </si>
  <si>
    <t>Does Smith favor the poor?</t>
  </si>
  <si>
    <t>Concatenation of For The Poor and Natural Liberty</t>
  </si>
  <si>
    <t>SMITH'S VIEW OF NATURAL LIBERTY WHEN FAVORING THE POOR (PERCENTAGES)</t>
  </si>
  <si>
    <t>CATEGORIZING SELECTED PASSAGES IN WHICH THE POOR ARE MENTIONED</t>
  </si>
  <si>
    <t>SMITH'S VIEW OF NATURAL LIBERTY WHEN THE INTERESTS OF RICH AND POOR CLASH</t>
  </si>
  <si>
    <t>Full Cite</t>
  </si>
  <si>
    <t>If there is a conflict of interest, does Smith favor the poor?</t>
  </si>
  <si>
    <t>Does Smith favor the interests of the poor in general (whether or not a conflict of interest exists)</t>
  </si>
  <si>
    <t>Does Smith favor the interests of the poor in general (whether or not a conflict of interest exists)?</t>
  </si>
  <si>
    <t>"But avarice and ambition in the rich, in the poor the hatred of labour and the love of present ease and enjoyment, are the passions which prompt to invade property … Wherever there is great property, there is great inequality. For one very rich man, there must be at least five hundred poor, and the affluence of the few supposes the indigence of the many. The affluence of the rich excites the indignation of the poor, who are often both driven by want, and prompted by envy, to invade his possessions ... [the rich man is surrounded] by unknown enemies, whom, though he never provoked, he can never appease, and from whose injustice he can only be protected by the powerful arm of the civil magistrate....</t>
  </si>
  <si>
    <t xml:space="preserve">In this passage, both rich and poor are represented as motivated to invade property.  The phrase "the affluence of the few supposes the indigence of the many" is troubling, but on the other hand the rich man is represented as working for many years to acquire his property.  He has "never provoked" the poor and their desire to expropriate him is clearly viewed as unjust.  Natural liberty is clearly defended in this passage despite the superficially zero-sum thinking about the affluent few and indigent many. The view of the poor is more contestable (see discussion in text).  </t>
  </si>
  <si>
    <t>Poor</t>
  </si>
  <si>
    <t>Labourer</t>
  </si>
  <si>
    <t>Artificer</t>
  </si>
  <si>
    <t>Artisan</t>
  </si>
  <si>
    <t>Peasant</t>
  </si>
  <si>
    <t>Serf</t>
  </si>
  <si>
    <t>Worker</t>
  </si>
  <si>
    <t>Total Mentions</t>
  </si>
  <si>
    <t>Humble</t>
  </si>
  <si>
    <t>Poor, Humble</t>
  </si>
  <si>
    <t>Poor, Labourer</t>
  </si>
  <si>
    <t>As long as one possesses personal liberty, a humble position in life is really as good as a powerful one, or even superior since more tranquil.</t>
  </si>
  <si>
    <t>III.3.31</t>
  </si>
  <si>
    <t>IV.1.8</t>
  </si>
  <si>
    <t>The "poor man's son" passage, which criticizes ambition. The imagined protagonist, after he has arrived at wealth at last, looks back with regret on his life and realizes that he could have been just as happy in his original station.</t>
  </si>
  <si>
    <t xml:space="preserve">Subvert the automatic assumption that the rich are happier, or that the life of a poor person is necessarily terrible. </t>
  </si>
  <si>
    <t>Poor, Peasant</t>
  </si>
  <si>
    <t>V.2.9</t>
  </si>
  <si>
    <t>Negro</t>
  </si>
  <si>
    <t>There is not a negro from the coast of Africa who does not...possess a degree of magnanimity which the soul of his sordid master is ftoo oftenf scarce capable of conceiving. Fortune never exerted more cruelly her empire over mankind, than when she subjected those nations of heroes to the refuse of the jails of Europe, to wretches who possess the virtues neither of the countries which they come from, nor of those which they go to, and whose levity, brutality, and baseness, so justly expose them to the contempt of the vanquished.</t>
  </si>
  <si>
    <t xml:space="preserve">Implies very strongly that slavery is unjust. Describes black Africans as "nations of heroes" and their white captors as wretches.   </t>
  </si>
  <si>
    <t xml:space="preserve">The passage implies that the division of labor is beneficial to the common artificer. </t>
  </si>
  <si>
    <t>Due to corporation laws, it is easier for a merchant to obtain leave to trade in a town, than for a poor artificer to get permission to work in it.  Likewise, the poor laws prevent common labourers from "being allowed to exercise his industry in any parish but that to which he belongs."</t>
  </si>
  <si>
    <t>Critical of these laws that restrict the free circulation of labor.</t>
  </si>
  <si>
    <t>Poor, Artificer, Labourer</t>
  </si>
  <si>
    <t>III.i.5</t>
  </si>
  <si>
    <t xml:space="preserve">In the North American colonies, as soon as an artificer accumulates some capital he immediately employs it in buying land.  From "artificer he becomes planter, and neither the large wages nor the easy subsistence that country affords to artificers, can bribe him rather to work for other people than for himself."  In Europe, on the other hand, an artificer with capital starts to expand his business for distant sale.  </t>
  </si>
  <si>
    <t>III.iv.12</t>
  </si>
  <si>
    <t>Artificers</t>
  </si>
  <si>
    <t xml:space="preserve">The progress of commerce brings about liberty and independence for the artisan. </t>
  </si>
  <si>
    <t>When landlords start to spend their money on manufactures rather than on maintaining retainers, they in the end employ as many people as they did before. However, they do so indirectly; their purchases form just a part of the revenue of an individual artificer. As a result, the artificers aren't dependent on the landlords (as feudal tenants were).</t>
  </si>
  <si>
    <t>Poor, Labourer, Artificer</t>
  </si>
  <si>
    <t>Anyone who entices an artificer to leave Great Britain is subject to heavy fines, and the artificer himself subject to imprisonment, confiscation of goods, and outlawry. "It is unnecessary, I imagine, to observe, how contrary such regulations are to the boasted liberty of the subject, of which we affect to be so very jealous; but which, in this case, is so plainly sacrificed to the futile interests of our merchants and manufacturers."</t>
  </si>
  <si>
    <t>IV.viii.44-47</t>
  </si>
  <si>
    <t>659-660</t>
  </si>
  <si>
    <t xml:space="preserve">Smith denounces both the violation of liberty these regulations represent, and their effect of sacrificing the interests of consumers to producers. </t>
  </si>
  <si>
    <t xml:space="preserve">The exemption private brewing enjoys from the excise tax benefits the rich (particularly country gentlemen) while the tax is paid by the poor labourers and artificers. It is "unjust and unequal" and ought to be repealed.  </t>
  </si>
  <si>
    <t>Artificer, Labourer</t>
  </si>
  <si>
    <t xml:space="preserve">China is in the "stationary state." Although it is a rich country in the aggregate, labourers have multiplied up to the limit of subsistence. Smith says that even if wages had once been above subsistence, the "competition of the labourers and the interest of the masters would soon reduce them to this lowest rate which is consistent with common humanity." </t>
  </si>
  <si>
    <t>Artificer[s]</t>
  </si>
  <si>
    <t xml:space="preserve">In Scotland the corporation laws are "little oppressive." Apprenticeships are short and can be bypassed by small fines.  Artificers can ply their trade in any town. </t>
  </si>
  <si>
    <t xml:space="preserve">Smith approves of these liberal laws. </t>
  </si>
  <si>
    <t>I.x.c</t>
  </si>
  <si>
    <t>Artificers, Labourers</t>
  </si>
  <si>
    <t>I.x.c.17-18</t>
  </si>
  <si>
    <t>140-141</t>
  </si>
  <si>
    <t xml:space="preserve">Here, there is not one monolithic group of "poor" but rather one group - the country people and labourers - who are victimized by the corporation laws organized at least in part by urban artificers. Smith clearly disapproves of this system. </t>
  </si>
  <si>
    <t>154-157</t>
  </si>
  <si>
    <t xml:space="preserve">The Poor Laws virtually imprison a man in the parish were he has "gained a settlement." It is difficult, expensive, and even impossible to obtain a certificate to move legally out of a home parish. The law of settlements therefore makes it harder for a poor man to pass a parish boundary than an arm of the sea, and is an oppressive violation of natural liberty and justice. </t>
  </si>
  <si>
    <t>I.x.c.51-60</t>
  </si>
  <si>
    <t xml:space="preserve">It's in the interests of country proprietors and cultivators to allow the most perfect liberty to artisans and merchants, and likewise in the interest of artisans and merchants not to oppress the country people. "The establishment of perfect justice, of perfect liberty, and of perfect equality, is the very simple secret which most effectually secures the highest degree of prosperity to all the three classes." </t>
  </si>
  <si>
    <t>Here again there is not a clear rich vs. poor divide, but an analysis of society in terms of landlords, rural cultivators, and townsmen (including both merchants and artisans). Smith calls for "perfect liberty" as the best policy equilibrium for everyone.</t>
  </si>
  <si>
    <t>IV.ix.16-17</t>
  </si>
  <si>
    <t>Nothing tends so much to corrupt mankind as dependencey, while independencey still encreases the honesty of the people. | The establishment of commerce and manufactures, which brings about this independencey, is the best police for preventing crimes. The common people have better wages in this way than in any other, and in consequence of this a general probity of manners takes place thro’ the whole country. No body will be so mad as to expose himself upon the highway, when he can make better bread in an honest and industrious manner.</t>
  </si>
  <si>
    <t>Crime is reduced when the common people are independent workers in commercial society, not semi-feudal retainers.   The resulting good wages will prevent robbery.</t>
  </si>
  <si>
    <t>Common People</t>
  </si>
  <si>
    <t>Commonality</t>
  </si>
  <si>
    <t>High wages strengthen and encourage more productivity from workers.  However, independent work or piece-work tempts to workers to overwork. Masters should listen to "reason and humanity" and try to moderate the application of workmen.</t>
  </si>
  <si>
    <t>Original ID</t>
  </si>
  <si>
    <t>Start Page</t>
  </si>
  <si>
    <t>End Page</t>
  </si>
  <si>
    <t>*</t>
  </si>
  <si>
    <t>Poor, workman, labourer, artificer, common people</t>
  </si>
  <si>
    <t>361-362</t>
  </si>
  <si>
    <t>II.V.7</t>
  </si>
  <si>
    <t>Poor, Workmen, Common People</t>
  </si>
  <si>
    <t xml:space="preserve">The prejudice against tradesmen and shopkeepers is unfounded, because they free poor workmen from having to buy large quantities of food in advance. Although a shopkeeper may sometimes "decoy" a customer into buying an unnecessary item, this is a small evil. And widespread drunkenness isn't the effect of many alehouses, but the cause. </t>
  </si>
  <si>
    <t xml:space="preserve">Smith defends the retail market. </t>
  </si>
  <si>
    <t>784-785</t>
  </si>
  <si>
    <t>V.i.f.52-57</t>
  </si>
  <si>
    <t>V.i.g.10</t>
  </si>
  <si>
    <t xml:space="preserve">In every society with a distinction of ranks there grows up two systems of morality: an austere system favored by the common people, and a loose system favored by the aristocrats.  The austere system abhors unchastity, luxury, and excessive levity; the loose system scarcely censors these at all.  The common people favor austerity because they have learned how even a week of dissipation can ruin them for life. Aristocrats are cushioned by their fortune, however. </t>
  </si>
  <si>
    <t xml:space="preserve">There is no direct conflict here, but Smith seems to praise the wisdom of the common people in adopting austerity. </t>
  </si>
  <si>
    <t>V.ii.k.45-55</t>
  </si>
  <si>
    <t>888-893</t>
  </si>
  <si>
    <t>Inferior Ranks</t>
  </si>
  <si>
    <t>Relevant Mentions of Working People in Smith's Works</t>
  </si>
  <si>
    <t>87-88</t>
  </si>
  <si>
    <t>I.viii.22-23</t>
  </si>
  <si>
    <t>Inferior Ranks, Labourer</t>
  </si>
  <si>
    <t xml:space="preserve">The condition of labourers is best in countries that are growing most rapidly [because of Smith's proto-Malthusian theory of population growth.]  Therefore labourers in the North American colonies are much better paid in both nominal and real terms than their equivalents in England, even though England is a richer country.  Because of the high reward of labor, a widow with children is in the United States courted as an heiress to a fortune, while in England she would be avoided. </t>
  </si>
  <si>
    <t>The extension of agricultural improvement and cultivation causes the price of meat to rise because the opportunity cost of raising animals has risen. However, the price of vegetable food such as turnips, corn, and potatoes falls as they become more abundant. The poor are generally benefited by this process since they eat primarily vegetable food.</t>
  </si>
  <si>
    <t>I.xi.n.10</t>
  </si>
  <si>
    <t>Smith connects economic development (at least in its agricultural sense) with the welfare of the common people.</t>
  </si>
  <si>
    <t>II.iii.12-13</t>
  </si>
  <si>
    <t>335-337</t>
  </si>
  <si>
    <t xml:space="preserve">Towns where much "revenue" is spent (that is, where royal courts, nobles, or law courts dispense largesse) are generally less industrious than towns where industrial capital dominates. Working people in the first sort of town tend to be "idle, dissolute, and poor," in the second sort of town they tend to be "industrious, sober, and thriving." </t>
  </si>
  <si>
    <t xml:space="preserve">Smith seems to praise the second sort of town, where commerce and manufactures dominate.  The condition of the laboring people is worse when government revenue dominates the economy. </t>
  </si>
  <si>
    <t>346-348</t>
  </si>
  <si>
    <t>II.iii.38-42</t>
  </si>
  <si>
    <t xml:space="preserve">There are two modes in which rich men may be profligate: first by transient hospitality (throwing feasts, etc.) and second by purchasing durable luxury goods such as buildings and furniture.  The inferior and middle ranks of people often benefit from this second type of expense, because they can use the durable goods once they go out of fashion (castoff furniture, houses that are no longer wanted, etc. Furthermore, the expenditures of the rich on durable goods ar4e paid to "productive craftsmen," such as masons, who will be able to buy and use provisions prudently with what they earn.  If the money had been spent on feasting, much of the food purchased might have been thrown away. </t>
  </si>
  <si>
    <t>Smith says that the purchase of durable goods is "more favourable…to [the] nation" than the provision of hospitality.  His test of national interest is that the lower and middle classes can use the cast-off goods of the rich.  They can have better goods than they can otherwise afford.  There are also close parallels between this passage and the invisible hand of the Theory of Moral Sentiments; the rich are seen as in effect distributing provisions to the poor by hiring them to craft durable goods. Smith is careful to say, however, that the rich don't necessarily have a "generous spirit" in doing this; he even says that someone accumulating gewgaws has a "base and selfish" disposition.</t>
  </si>
  <si>
    <t>Inferior Ranks, Workmen</t>
  </si>
  <si>
    <t>IV.iii.c.8</t>
  </si>
  <si>
    <t>491-493</t>
  </si>
  <si>
    <t xml:space="preserve">This extraordinary passage contains many separate arguments despite its theme of free trade.  Smith defends the usefulness of middlemen; he makes the advantage of the "great body of workmen" the test of policy; he says that advantage is best served when all trades are free; he disagrees with the idea that taxing alcohol reduces its abuse in the long run. This last point seems to proceed from a kind of modified "Chivas Regal" argument, that no one get a  reputation for hospitality by offering cheap liquor.  Beyond defending free trade, then, this passage is a comprehensive defense of consumer choices and economic freedom domestically, as well as a call to eliminate "sin taxes." </t>
  </si>
  <si>
    <t>524-526</t>
  </si>
  <si>
    <t>IV.v.a.3-5</t>
  </si>
  <si>
    <t>"The interest of the inland dealer [in corn], and that of the great body of the people, how opposite soever they may at first sight appear, are, even in years of the greatest scarcity, exactly the same. It is his interest to raise the price of his corn as high as the real scarcity of the season requires, and it can never be his interest to raise it higher. By raising the price he discourages the consumption, and puts every body more or less, but particularly the inferior ranks of people, upon thrift and good management." Although in theory someone who held a monopoly of all the grain in a country might be led to destroy some of it (to raise the price), in reality this is almost impossible to achieve, even by the "violence of law."</t>
  </si>
  <si>
    <t xml:space="preserve">Again the interest of the "great body of the people" is made the standard of evaluation of policy. Smith argues that in the case of the corn trade, the individual self-interest of the dealers makes them act just as the people would wish them to act in rationing out supplies according to the plenty or scarcity of the season.  The dangers of a monopoly in corn is best avoided by free trade. Famines never arise except by the "violence of government"  trying to remediate the situation "by improper means." </t>
  </si>
  <si>
    <t>Great body of the people</t>
  </si>
  <si>
    <t>Inferior Ranks, Great Body of the People</t>
  </si>
  <si>
    <t>V.i.f.60-61</t>
  </si>
  <si>
    <t>An unmartial spirit, as well as gross ignorance and stupidity, would tend to spread itself throughout society unless government took some pains to prevent it.  The government would be justified in taking these pains even if there were no further advantage to doing so beyond remedying the distasteful cowardice and ignorance of the people. However, governments do in fact derive advantage from educating the people. They are better able to judge the measures of government, to be respected by and respect their superiors, and to see through the claims of faction.</t>
  </si>
  <si>
    <t>Similar to the previous quote, although Smith here clarifies that the justification for intervention isn't just the advantages to social order: the government would be justified in taking action on almost aesthetic grounds (just as it would if a non-fatal but loathsome disease were spreading through the population).  This may be read as saying that the welfare of the people is its own goal.</t>
  </si>
  <si>
    <t>Again, the people (the inferior ranks) are made the standard of the judgment of policy.  Capitation taxes are clearly to be avoided.</t>
  </si>
  <si>
    <t>V.ii.j.9</t>
  </si>
  <si>
    <t>Capitation taxes are easy to levy and provide a sure revenue, so they are very common in countries where "the ease, comfort, and security of the inferior ranks of people are little attended to."   But the money they raise could have been found better from some source "much more convenient to the people."</t>
  </si>
  <si>
    <t>V.ii.k.44</t>
  </si>
  <si>
    <t xml:space="preserve">Only the luxurious portion of the expenditure of the "inferior ranks" should be taxed. If their necessities were to be taxed, that would only raise the price of labour, and so the effect would be felt not by the poor but by the superior ranks who employ them. </t>
  </si>
  <si>
    <t>V.ii.k.77</t>
  </si>
  <si>
    <t>The French system of taxation could be reformed to eliminate the vexation of the taille and capitation on the inferior ranks of people, without really increasing the burden on the superior ranks.</t>
  </si>
  <si>
    <t>V.iii.89</t>
  </si>
  <si>
    <t>A union between Great Britain and Ireland would free all ranks of Irish society from the oppressive superiority of an aristocracy alien to them in religion, just as the Union with Scotland freed the common people there from the domination of the Scottish nobles.</t>
  </si>
  <si>
    <t>Poor, Great Body of the People</t>
  </si>
  <si>
    <t>IV.iii.c.10</t>
  </si>
  <si>
    <t xml:space="preserve">Smith defends free trade. He notes that the interests of the merchants opposes that of the people, though only "in this respect." </t>
  </si>
  <si>
    <t>493-495</t>
  </si>
  <si>
    <t>IV.v.a.37</t>
  </si>
  <si>
    <t>"...it can very seldom be reasonable to tax the industry of the great body of the people, in order to support that of some particular class of manufactures…" The only time this might possibly be justified (per the previous paragraph) is when the commodity in question is necessary for defense.</t>
  </si>
  <si>
    <t>IV.v.b.25</t>
  </si>
  <si>
    <t>Laws and popular prejudice against forestalling is unjustified. The corn speculator is only doing what the people would wish to do, which is spread the inconvenience of a dearth over a longer period. No one has better interest (incentive), knowledge, or abilities to forecast scarcity than the corn dealer.</t>
  </si>
  <si>
    <t>The corn dealer renders the great body of the people a very important service in rationing food. The corn trade in the home market ought to be completely free.</t>
  </si>
  <si>
    <t>533-534</t>
  </si>
  <si>
    <t>IV.v.b.32-39</t>
  </si>
  <si>
    <t>Merchant importers of corn also render a service to the great body of the people by supplying it more plentifully. Tariffs on grain importation are injurious.  Grain exporters, though, can sometimes decrease the amount of food available in the home market. Although the best policy for Europe would be universal free importation and exportation of grain (as the best means to prevent famine), if some nations are protectionist then if might sometimes be justifiable for a government to forbid the export of grain.  Otherwise (for example), a Swiss canton or small Italian city-state that allowed grain export in time of general famine would succeed only in creating famine conditions in its own market.  Forbidding farmers to export grain is, however, to violate the ordinary laws of justice. It ought be done rarely and only when the price of grain is high.</t>
  </si>
  <si>
    <t>Smith would prefer a system of universal free trade. That lacking, however, he is willing to countenance some export restrictions in extreme cases; but recognizes that this is a violation of the "ordinary laws of justice."  He had earlier, however, criticized the complicated set of laws in England that taxed imports and subsidized exports; in effect the reverse of the justification for intervention.</t>
  </si>
  <si>
    <t>IV.vii.b.3</t>
  </si>
  <si>
    <t>Slavery</t>
  </si>
  <si>
    <t>In new colonies, the availability of land--and the need to have labour to work and clear it--obliges the superior orders to treat the inferior ones with "generosity and humanity" or at least not enslave it. Wages are high.</t>
  </si>
  <si>
    <t>Although this proposal will never (Smith thinks) be adopted, it would be advantageous to give up the North American colonies. Free trade with them would be more advantageous to the great body of the people than the present monopoly, though less advantageous to the narrow interest of merchants.</t>
  </si>
  <si>
    <t>Imperialism is not in the interest of the people.</t>
  </si>
  <si>
    <t>IV.vii.c.66-67</t>
  </si>
  <si>
    <t>V.iii</t>
  </si>
  <si>
    <t>946-947</t>
  </si>
  <si>
    <t xml:space="preserve">The British Empire, with its monopoly of the colonial trade, is more a loss than a profit to the great body of the people. </t>
  </si>
  <si>
    <t>Relinquish the empire if no means can be found to raise money from it.</t>
  </si>
  <si>
    <t>Great Body of the People</t>
  </si>
  <si>
    <t>I.v.15</t>
  </si>
  <si>
    <t>The recompense of labor is greater in a society that is advancing to riches than one that is standing still.</t>
  </si>
  <si>
    <t>I.vi.4-8</t>
  </si>
  <si>
    <t>65-67</t>
  </si>
  <si>
    <t>Before land is private property or capital is accumulated, the whole product of labour belongs to the labourer. Afterwards, however, he must share part of his produce with the landlord and the capitalist.</t>
  </si>
  <si>
    <t>This largely seems to be a scientific, not a "normative," observation. The only whiff of judgment comes with Smith's statement on I.vi.8, 67, where Smith notes that landlords "like all other men, love to reap where they never sowed."</t>
  </si>
  <si>
    <t>I.viii.2-10</t>
  </si>
  <si>
    <t>Similar point as I.vi.4-8.  Once land is privatized and capital accumulated, part of the produce of labor is 'deducted" to pay the landlord and the capitalist.</t>
  </si>
  <si>
    <t>Similar evaluation to I.vi.4-8.</t>
  </si>
  <si>
    <t>I.viii.11-14</t>
  </si>
  <si>
    <t xml:space="preserve">The wages of labor depend on the contract made between the two parties - the worker and the manufacturer - whose interests are "by no means the same." Both sides would want to combine to strengthen their negotiating position. However, the advantage will typically lie with the masters, who are both fewer in number (making collusion easier) and who also benefit from the law that prohibits worker combinations, though it doesn't penalize employer combinations.  The masters also have more staying power than workers, so in the short (though not the long) run, the workers need them more than they need the workers. Either to resist employer attempts to force wages down, or to raise wages "without provocation," the workers sometimes combine and sometimes resort to "shocking violence and outrage."  The do these foolish acts because they are desperate, and are usually crushed by the civil magistrate.  </t>
  </si>
  <si>
    <t>Smith paints relations between masters and workman as fraught and unequal. The masters have both the incentive and the means to lower wages, both through the inherent dynamics of the situation and the legal advantages that lie on their side.  Smith's sympathies seem to lie on the side of the workers, although he doesn't condone their outrages.  There is no suggestion, however, that government ought to intervene in the situation (except, perhaps, to level the legal playing field with respect to combinations.)</t>
  </si>
  <si>
    <t>Workmen</t>
  </si>
  <si>
    <t>95-96</t>
  </si>
  <si>
    <t>I.viii.35-36</t>
  </si>
  <si>
    <t>Real wages for labourers have increased in the eighteenth century.  Should this be regarded as a good or bad thing? Smith answers that it should certainly be regarded as good. "No society can surely be flourishing and happy, of which the far greater part of the members are poor and miserable. It is but equity, besides, that they who feed, cloath, and lodge the whole body of the people, should....be themselves tolerably well fed, cloathed, and lodged."</t>
  </si>
  <si>
    <t xml:space="preserve">The interests of both landlords and workers is aligned with that of society as a whole; they prefer a society advancing to further riches.  Workers, however, are incapable of assessing their own or society's interests because their station gives them no time to become informed or improve their judgment.  The interests of the merchants and master manufacturers however can diverge from that of society. When society is declining, profits are high but wages are low. Merchants in a particular trade also try to widen the market (which is in the interest of society) but also to narrow competition (which is against it). </t>
  </si>
  <si>
    <t xml:space="preserve">Smith contends that all proposals by merchants and manufacturers ought to be treated with skepticism, since they are often schemes to narrow competition. </t>
  </si>
  <si>
    <t>Common People, Labourer</t>
  </si>
  <si>
    <t>Serf[s]</t>
  </si>
  <si>
    <t>Peasant[s]</t>
  </si>
  <si>
    <t>Workmen, Labourers</t>
  </si>
  <si>
    <t>Labourers</t>
  </si>
  <si>
    <t>I.viii.1617</t>
  </si>
  <si>
    <t xml:space="preserve">In contrast to Smith's critical attitude about masters' combinations, this passage links the welfare of the workers to the increase of stock and revenue, with the implication that such is to be welcomed. </t>
  </si>
  <si>
    <t>I.x.c.25</t>
  </si>
  <si>
    <t xml:space="preserve">Corporation laws, and tariffs on foreign imports, allow the inhabitants of towns to charge higher prices than otherwise to the landlords, farmers, and labourers of the country. These latter seldom oppose the establishment of these partial regulations, both because they lack the ability to organize and because they have been misled by the sophistry of the merchants and master manufacturers. </t>
  </si>
  <si>
    <t>I.x.c.43</t>
  </si>
  <si>
    <t xml:space="preserve">Workers in declining industries suffer low wages.  If it weren't for the apprenticeship and corporation laws, such workers could often easily switch trades and work in industries that were expanding. As it is, this is quite difficult, and so workers are often forced "onto the parish" (on to welfare). </t>
  </si>
  <si>
    <t xml:space="preserve">Repeal the apprenticeship and corporation laws. </t>
  </si>
  <si>
    <t>II.iv.8</t>
  </si>
  <si>
    <t xml:space="preserve">When capital is accumulated, workers easily find employment, and their wages rise. </t>
  </si>
  <si>
    <t xml:space="preserve">Welcome the accumulation of capital. </t>
  </si>
  <si>
    <t>Labourer[s]</t>
  </si>
  <si>
    <t>Worker[s}</t>
  </si>
  <si>
    <t>Workman or Workmen</t>
  </si>
  <si>
    <t>Workman</t>
  </si>
  <si>
    <t>Intro.4</t>
  </si>
  <si>
    <t>In civilized and thriving nations, even a workman of the lowest order (if he is frugal and industrious) may possess more necessaries and conveniences of life than any savage could acquire.</t>
  </si>
  <si>
    <t xml:space="preserve">In twentieth-century terminology, the move from the "savage" to the civilized state appears to be a Pareto improvement.  Even the worst off person in the civilized order is better off than *any* savage. </t>
  </si>
  <si>
    <t>I.i.10-11</t>
  </si>
  <si>
    <t>Artificer, Peasant, Workman</t>
  </si>
  <si>
    <t>Labourers, Workmen</t>
  </si>
  <si>
    <t>Poor, Labourer, Workmen</t>
  </si>
  <si>
    <t>Labourer, Poor, Workmen</t>
  </si>
  <si>
    <t>Poor, Common People, Artificers, Labourer, Workmen</t>
  </si>
  <si>
    <t>Poor, Common People, Workmen</t>
  </si>
  <si>
    <t>Poor, Workman</t>
  </si>
  <si>
    <t>I.x.c.61</t>
  </si>
  <si>
    <t>157-158</t>
  </si>
  <si>
    <t xml:space="preserve">Particular acts of Parliament sometimes try to regulate wages, such as the law of 8 George III to limit the wages of London tailors. The legislature is always influenced by the employers when it regulates labor law, and in this case it achieves the same goal - a maximum wage limitation - that the employers would otherwise strive for by a combination. If the workers tried to combine for an analogous end, they would be punished. </t>
  </si>
  <si>
    <t>Abandon the attempt to limit wages.</t>
  </si>
  <si>
    <t>IV.ii.39</t>
  </si>
  <si>
    <t>Although a retaliatory tariff may sometimes be justifiable if it leads to the recovery of an export market, it shouldn't be imposed if there is no such possibility. To do so would only be to benefit a particular class of workmen (in the protected industry) and hurt all other classes.</t>
  </si>
  <si>
    <t>Use retaliatory tariffs sparingly.</t>
  </si>
  <si>
    <t>Poor, workmen</t>
  </si>
  <si>
    <t>Poor, Workmen</t>
  </si>
  <si>
    <t>I.iii.2.5</t>
  </si>
  <si>
    <t>54-56</t>
  </si>
  <si>
    <t xml:space="preserve">Men of inferior ranks can't distinguish themselves by their courtly manners, as the rich and powerful can. Accordingly they cultivate "more important" virtues such as probity, prudence, generosity, and frankness. Accordingly governments always tend to employ people of middle and inferior ranks to actually administer the state.  The aristocrats hate and revile them, but are eventually obliged to truckle to them for favors. </t>
  </si>
  <si>
    <t>Smith clearly holds the inferior ranks up to some degree of admiration here, and exposes the wealthy to scorn.</t>
  </si>
  <si>
    <t>V.2.3</t>
  </si>
  <si>
    <t>To "superficial minds the vices of the great seem at all times agreeable." They seem to be connected with liberality and politeness. The painful industry, patience, and parsimony of the poor by contrast seems dull, severe, and mean.</t>
  </si>
  <si>
    <t>Smith implicitly upholds the virtues of the inferior ranks of the people.  Their virtue seems inferior only to "superficial" minds.</t>
  </si>
  <si>
    <t>Commerce both empowers and raises the morals of the common people. Compare this to WN II.iii.12-13.</t>
  </si>
  <si>
    <t>Low People</t>
  </si>
  <si>
    <t>A common day labourer in Britain has more luxury in his way of living than an Indian sovereign, even though (unlike a savage) he doesn't enjoy the entire fruit of his own labor. The division of labor accounts for this.  However, "in a civilized society...[t]he division of opulence is not according to the work. The opulence of the merchant is greater than that of all his clerks, tho’ he works less..The artizan who works at his ease within doors has far more than the poor labourer who trudges up and down without intermission. Thus he who, as it were, bears the burthen of society has the fewest advantages."</t>
  </si>
  <si>
    <t xml:space="preserve">Given the productivity of the division of labor, it's surprising that nations continue poor for so long. There are two reasons for this, one natural and one due to the oppressions of civil government. The natural obstacle to opulence is the shortage of capital, which is very hard to accumulate in a primitive society.  A savage has no tools and therefore barely procures subsistence. By contrast, "The meanest labourer in a polished society has in many respects an advantage over a savage. He has more assistance in his labour; he has only one particular thing to do, which by assiduity he attains a facility in performing; he has also machines and instruments which greatly assist him."  Secondly, " [i]n the infancey of society...government must be weak and feeble [and unable to] protect the industry of individuals from the rapacity of their neighbours. When people find themselves every moment in danger of being robbed of all they possess, they have no motive to be industrious. There could be little accumulation of stock, because the indolent...would live upon the industrious, and spend whatever they produced."  </t>
  </si>
  <si>
    <t>539-540</t>
  </si>
  <si>
    <t>1766, 329-330</t>
  </si>
  <si>
    <t>There are three inconveniences arising from commercial society. First, men's horizons are restricted as a result of the division of labor.  This makes "the low people…exceedingly stupid." Townsmen are less intelligent than country folk and citizens of a rich country less intelligent than those in a poor one. Second, education is neglected because of its opportunity cost. Parents find that it pays to send their children to work as early as 6 or 7, and so they don't school them.  Having no ideas to furnish their minds, when they are grown the children have no recreation except riot and debauchery; and so they work half the week and debauch the second half. "So it may very justly be said that the people who cloath the whole world are in rags themselves."  Third, martial virtues are neglected by everyone except professional soldiers. "To remedy these defects would be an object worthy of serious attention."</t>
  </si>
  <si>
    <t>In a clear foreshadowing of the passages on the same subject in the WN, Smith highlights the debilitating effects of the division of labor. He praises "country schools" as a possible counterweight to this problem.</t>
  </si>
  <si>
    <t>Of Interest</t>
  </si>
  <si>
    <t>Terms Found</t>
  </si>
  <si>
    <t>Reference</t>
  </si>
  <si>
    <t>YES</t>
  </si>
  <si>
    <t xml:space="preserve">Inequality first arises in the age of shepherds. The poor have nowhere to turn for employment except the rich, and in exchange for their subsistence they offer the wealthy not just their work but their loyalty. In a market society, however, even a poor tradesman has many customers and so doesn't feel himself to be the vassal of the rich. </t>
  </si>
  <si>
    <t>NO</t>
  </si>
  <si>
    <t>Conflict?</t>
  </si>
  <si>
    <t>ENDORSE</t>
  </si>
  <si>
    <t xml:space="preserve">This is an apparent endorsement of economic growth. </t>
  </si>
  <si>
    <t>The "interest of the masters" here seems simply to be their desire to hire labor at the cheapest actual cost. Given how negatively Smith describes the state of the poor in China, this seems to imply a conflict of interest between rich and poor.</t>
  </si>
  <si>
    <t>A difficult passage to categorize.  Approves of high wages, but may imply a market failure (a failure of worker self-command?) in the temptation to overwork.  However the reference to "reason" (self-interest?) as well as humanity, and the lack of a prescription for government intervention, saves this passage from being categorized as hostile to the market system.</t>
  </si>
  <si>
    <t xml:space="preserve">Possibly an implication not to tax essential goods. </t>
  </si>
  <si>
    <t>CONTRAVENE</t>
  </si>
  <si>
    <t>Give workers freedom of movement and of contract.</t>
  </si>
  <si>
    <t xml:space="preserve">Oppose measures that favor one class over another. </t>
  </si>
  <si>
    <t>"Positive" and "normative" elements are mixed in this passage.  Rarely, Smith seems to be considering the interest of the superior ranks over that of the working people.  The conclusion is slightly weakened by Smith's observation in the preceding paragraph that the great majority of society's income goes to the inferior ranks - perhaps with the implication that any tax system, to raise enough revenue, must bear on this section of society.</t>
  </si>
  <si>
    <t xml:space="preserve">The tax system should minimize the burden on the lower classes. </t>
  </si>
  <si>
    <t>UNCLEAR</t>
  </si>
  <si>
    <t>ENDORSE WITH RESERVATIONS</t>
  </si>
  <si>
    <t>TEMPER / INTERVENE</t>
  </si>
  <si>
    <t>(LJ, 1762-63, iii.145, p. 197-198)</t>
  </si>
  <si>
    <t>(LJ, 1762-63, iv.7, p. 202)</t>
  </si>
  <si>
    <t>(LJ, 1762-63, iv.21, p. 208)</t>
  </si>
  <si>
    <t>(LJ, 1762-63, vi.4-7, p. 332)</t>
  </si>
  <si>
    <t>(LJ, 1762-63, vi.19, p. 338)</t>
  </si>
  <si>
    <t>(LJ, 1762-63, vi.19, p. 338-339)</t>
  </si>
  <si>
    <t>(LJ, 1762-63, vi.29, p. 341)</t>
  </si>
  <si>
    <t>(LJ, 1766, 20, p. 404)</t>
  </si>
  <si>
    <t>(LJ, 1766, 204, p. 486)</t>
  </si>
  <si>
    <t>(LJ, 1766, 211-213, p. 489-490)</t>
  </si>
  <si>
    <t>(LJ, 1766, 264, p. 512)</t>
  </si>
  <si>
    <t>(LJ, 1766, 285-288, p. 521)</t>
  </si>
  <si>
    <t>(LJ, 1766, 312-313, p. 532)</t>
  </si>
  <si>
    <t>(LJ, 1766, 329-330, p. 539-540)</t>
  </si>
  <si>
    <t>1762-63, iii.145</t>
  </si>
  <si>
    <t>1762-63, iv.7</t>
  </si>
  <si>
    <t>1762-63, iv.21</t>
  </si>
  <si>
    <t>1762-63, vi.4-7</t>
  </si>
  <si>
    <t>1762-63, vi.19</t>
  </si>
  <si>
    <t>1762-63, vi.29</t>
  </si>
  <si>
    <t>1766, 20</t>
  </si>
  <si>
    <t>1766, 204</t>
  </si>
  <si>
    <t>1766, 211-213</t>
  </si>
  <si>
    <t>1766, 264</t>
  </si>
  <si>
    <t>1766, 285-288</t>
  </si>
  <si>
    <t>1766, 312-313</t>
  </si>
  <si>
    <t>Page[s]</t>
  </si>
  <si>
    <t>259-260</t>
  </si>
  <si>
    <t>V.1.d.5, 13</t>
  </si>
  <si>
    <t>The direct, almost harsh language in this passage makes it difficult to parse Smith's attitude towards the developments he describes. Does he condemn the poor for making "inroads" and "attacks" or sympathize with them since the rich "oppress" them?  The most likely explanation seems to be that Smith is describing here, not evaluating. Though "oppress" to modern ears connotes ongoing injustice, the word also has an archaic sense of "suppress" as in to hold down.  There is less normative flavor to the old usage.  The location of the conflict is identified as "markets" since the maintenance of property rights is essential to market society. See also LJ, 1766, 20, p. 404 above.</t>
  </si>
  <si>
    <t>There is more, rather than less, crime in cities where there are more regulations of "police." This is because more servants and retainers are present in these towns, who are employed by great men. "Nothing tends so much to corrupt and enervate and debase the mind as dependency, and nothing gives such noble and generous notions of probity as freedom and independency. Commerce is one great preventive of this custom. The manufactures give the poorer sort better wages than any master can afford; besides, it gives the rich an opportunity of spending their fortunes with fewer servants, which they never fail of embracing. Hence it is that the common people of England who are alltogether free and independent are the honestest of their rank any where to be met with."</t>
  </si>
  <si>
    <t>"We see accordingly that an ordinary day–laybourer, whom [we falsely] account to live in a most simple manner, has more of the conveniencies and luxuries of life than an Indian prince at the head of 1000 naked savages...It may not indeed seem wonderful that the great man...should be so very affluent, when the merchant, the poor, and the needy all give their assistance to his support...[b]ut that the poor day labourer or indigent farmer should be more at his ease, notwithstanding all oppression and tyranny...than the savage, does not appear so probable. Amongst the savages there are no landlords nor usurers, no tax gatherers, so that every one has the full fruits of his own labours, and should therefore injoy the greatest abundance; but the case is far otherwise."</t>
  </si>
  <si>
    <t xml:space="preserve">The division of labor is so powerful that it allows the poor laborer to live better supplied than an Indian prince, even though he has to share his earnings with his  landlord, the tax-gatherer, the usurer, etc.  It's unclear what Smith means by the "oppression and tyranny" encountered by the poor day labourer: are these market relationships (with his landlord, say) or oppression from a prince, discriminatory social system, etc.  The overall message seems to be a defense of civilization and the division of labor it makes possible. </t>
  </si>
  <si>
    <t xml:space="preserve">Smith reiterates that the lot of the ordinary laborer is better in commercial society than in the savage state, because of the advantages of the division of labor.  However, he is definitely more sympathetic to the poor worker than the "moneyed man" who lives at ease. </t>
  </si>
  <si>
    <t xml:space="preserve">We should neither admire the rich for their wealth, nor look down on the poor for their poverty.  </t>
  </si>
  <si>
    <t>This is of course the TMS version of the  famous Invisible Hand passage.  Nature is so constituted that the rich end up sustaining the poor by employing them to produce luxuries, work as servants, etc. The poor end up being not much worse off in the "real happiness of human life" than the rich.  Smith implies there is a rough harmony of interests.</t>
  </si>
  <si>
    <t xml:space="preserve">In a well-governed society, the division of labor results in "universal opulence" extending itself even to the lower ranks of the people. The accommodation of even a common artificer or day-labourer requires the cooperation of thousands of hands through the medium of the division of labour.  We falsely imagine this accommodation to be "easy and simple," but in fact even if the rich and powerful are better off than the artificer, he is better off than an African king. </t>
  </si>
  <si>
    <t xml:space="preserve">Despite the advantages that masters have, wages can rise above the lowest rate consistent with common humanity.  When the demand for labor is rising, masters voluntarily break through their combination and bid against each other.  But the demand for labor can't increase unless revenue [i.e.,  profit or rent in Smith's usage] or stock is also increasing. </t>
  </si>
  <si>
    <t xml:space="preserve">Smith doesn't make any directly evaluative comments on this situation, but it is clear that he thinks the situation in North America is genuinely good for the labourers.  No conflicts of interest or political conflicts are interfering with this economic growth. </t>
  </si>
  <si>
    <t xml:space="preserve">This is another passage directly answering the case for low wages. The "employers" in this passage prefer years of dear provisions, so it's arguable that Smith sees a rich-poor conflict of interest here.  However, he comes unequivocally down on the side of the poor, and of entrepreneurial freedom. </t>
  </si>
  <si>
    <t>Exclusive corporations originated in the cupidity of the king, who was eager to sell charters to townsmen in exchange for a fine. The purpose of such corporations was to restrict the supply of goods and elevate their price. By this means the townsmen were able to exploit the less easily organized folk of the country.</t>
  </si>
  <si>
    <t xml:space="preserve">Smith seems implicitly to favor, or at least not oppose, the process of artificers becoming landowners and/or rich manufacturers. His attitude is in stark contrast to Mandeville's much more grudging acceptance of worker prosperity.  </t>
  </si>
  <si>
    <t>There is an argument against free trade by analogy with the saying that "everyone carries on a losing trade with the alehouse." But this is false in two dimensions. First, alehouses are just another instance of the division of labor; just as a workman wouldn't generally brew his own beer, so the alehouse owner allows him to buy small quantities of beer as needed and not large lots direct from the brewer.  Second, it is to the advantage "to the great body of the workmen"  that all trades should be free, even though some products (such as ale) can be abused.  Most people don't abuse ale. In fact, drunkenness often stems from making alcohol expensive by means of taxes; it's then seen as a prestigious and special item to consume.  For this reason drunkenness is worse in northern countries where wine is costly than in southern countries such as Spain and Italy where it is ubiquitous.  It would be better (Smith implies) to repeal the duties (tariffs) on wine and lift the heavy taxes on malt and ale. There would be a temporary rise in drunkenness but then the common people would settle down to sobriety.  The restraint on free trade in wine with France, in favor of Portugal, elevates the "sneaking arts of underling tradesmen" into a maxim of national policy.</t>
  </si>
  <si>
    <t>The spirit of monopoly invented the doctrine that trade was invidious. It is always in the interest of the great body of the people to buy "whatever they want of those who sell it cheapest." The "interested sophistry of merchants and manufacturers confounded the common sense of mankind.  Their interest is, in this respect, directly opposite to that of the great body of the people."  The proximity of a wealthy nation, whose manufacturers may compete with domestic producers, may indeed be bad for their interests but is good for the great body of the people.</t>
  </si>
  <si>
    <t>The education of the common people requires the "attention of the publick" more than the education of children of some rank and fortune. The latter can safely be left to the care of their parents, and the natural opportunities for education afforded by their careers. The common people, though, have little time, money, or inclination for education. Therefore the state should partly subsidize a chain of little parish schools to provide the rudiments of reading, writing, and accounting.</t>
  </si>
  <si>
    <t>The policy prescription is to subsidize education and even to compel it. The element of compulsion earns this policy prescription a rating of Contravening pure natural liberty, which would arguably allow each family to raise its children according to its own judgment even if the state were to subsidize schooling.</t>
  </si>
  <si>
    <t>Although Smith's prediction of post-Union harmony was not borne out by experience, here he is again making the welfare of the inferior ranks (or all ranks, as in the case of Ireland) the standard of judgment - though this time of a political rather than economic question.</t>
  </si>
  <si>
    <t>SMITH'S KEY JUDGMENTS CONCERNING THE POOR (INCLUDING WORKING PEOPLE)</t>
  </si>
  <si>
    <t>Unclear</t>
  </si>
  <si>
    <t>ANALYZING PASSAGES WHICH MENTION CLASS CONFLICT AND/OR THE WELFARE OF THE POOR</t>
  </si>
  <si>
    <t>THE VIEW OF NATURAL LIBERTY</t>
  </si>
  <si>
    <t>Endorse</t>
  </si>
  <si>
    <t>Endorse with Reservations</t>
  </si>
  <si>
    <t>Contravene</t>
  </si>
  <si>
    <t>Temper / Intervene</t>
  </si>
  <si>
    <t>When Rich/Poor Conflict</t>
  </si>
  <si>
    <t>In all cases</t>
  </si>
  <si>
    <t>Term</t>
  </si>
  <si>
    <t>TOTAL</t>
  </si>
  <si>
    <t>Artisans</t>
  </si>
  <si>
    <t>Peasants</t>
  </si>
  <si>
    <t>Serfs</t>
  </si>
  <si>
    <t>Workers</t>
  </si>
  <si>
    <t>Artisan[s]</t>
  </si>
  <si>
    <t>Worker[s]</t>
  </si>
  <si>
    <t>Discrepancy</t>
  </si>
  <si>
    <t>Total:</t>
  </si>
  <si>
    <t>Horizontal Lookup Position</t>
  </si>
  <si>
    <t>Lookup Position</t>
  </si>
  <si>
    <t>TOTAL:</t>
  </si>
  <si>
    <t>Workman / Workmen</t>
  </si>
  <si>
    <t xml:space="preserve">TOTAL: </t>
  </si>
  <si>
    <t>Natural Liberty</t>
  </si>
  <si>
    <t>APPENDIX: A TABLE OF REFERENCES TO THE POOR IN ADAM SMITH</t>
  </si>
  <si>
    <t>Index</t>
  </si>
  <si>
    <t>Old Nat Liberty Rating</t>
  </si>
  <si>
    <t>Attitude toward Natural Liberty</t>
  </si>
  <si>
    <t xml:space="preserve">Taxes on luxuries act as sumptuary laws to discourage wasteful habits. The sober and industrious poor will not be much affected, though the "dissolute" will be mildly distressed by it - but that will not reduce the "useful population" of the country. </t>
  </si>
  <si>
    <t xml:space="preserve">This is an unclear passage. Smith uses a disparaging tone against the dissolute poor, and the plan to tax their luxuries might be argued to burden natural liberty.  </t>
  </si>
  <si>
    <t>535-539</t>
  </si>
  <si>
    <t>No Matches</t>
  </si>
  <si>
    <t>Corr</t>
  </si>
  <si>
    <t>poor people</t>
  </si>
  <si>
    <t>In a discussion about possible reforms to Scottish university degrees, Smith observes that credentialed physicians are unconcerned about quacks, who "only poison the poor people" and who don't divert fees from more reputable physicians.</t>
  </si>
  <si>
    <t>To William Cullen 9/20/1774
Letter 143</t>
  </si>
  <si>
    <t>Correspondence Search Status</t>
  </si>
  <si>
    <t>No Relevant Matches</t>
  </si>
  <si>
    <t>There are many matches for "most humble servant" and similar phrasings, and two matches where "humble" is just used to describe someone's attitude. It is never used to describe the great mass of the poor, etc.</t>
  </si>
  <si>
    <t>To Lord Carlisle
Letter 202
11/8/1779</t>
  </si>
  <si>
    <t>inferior ranks</t>
  </si>
  <si>
    <t xml:space="preserve">In response to a question from the President of the Board of Trade, Smith cautiously argues in favor of the Irish demand for free trade. In addition to arguments from justice, he contends that for a long time the Irish will be unable to compete with British manufactures, because they lack "order, police, and a regular administration of justice both to protect and to restrain the inferior ranks of people, articles more essential to the progress of Industry than both coal and wood put together" and of particular consequence in a country divided between hostile faiths as Ireland is.  </t>
  </si>
  <si>
    <r>
      <t xml:space="preserve">While Smith's reference to the poor isn't essential to his main argument about trade, and the rich are not mentioned at all as a group, it is fascinating that justice for Smith should both protect </t>
    </r>
    <r>
      <rPr>
        <i/>
        <sz val="9"/>
        <color theme="1"/>
        <rFont val="Calibri"/>
        <family val="2"/>
        <scheme val="minor"/>
      </rPr>
      <t>and</t>
    </r>
    <r>
      <rPr>
        <sz val="9"/>
        <color theme="1"/>
        <rFont val="Calibri"/>
        <family val="2"/>
        <scheme val="minor"/>
      </rPr>
      <t xml:space="preserve"> restrain the inferior ranks of the people.   This passage is coded as being consistent with natural liberty (because it implies equal treatment of the poor) and favorable to the poor (because of his view that they are more essential to industry than any natural resources).  Smith also seems to contend in in favor of the Irish poor by saying that they, the Catholic population, are "oppressed" by the Protestant aristocracy.</t>
    </r>
  </si>
  <si>
    <t>1 Relevant Match</t>
  </si>
  <si>
    <t>Many matches for "inferior"when not applied to people - inferior branches of government, etc.</t>
  </si>
  <si>
    <t>There are  many matches in the Governor Pownall letter in the Appendix, but obviously this isn't part of Smith's work per se.</t>
  </si>
  <si>
    <t>Letter 120 has a match concerning the Statute of Labourers, but Smith isn't assessing the Statute just referring to it as part of a legal deduction.</t>
  </si>
  <si>
    <t>Letter 154 discusses the peasantry in light of the militia question, but issues of rich and poor (or economic life) are not implicated.</t>
  </si>
  <si>
    <t>To Sir John Sinclair
Undated [1/30/1786?]
Letter 299</t>
  </si>
  <si>
    <t>poor</t>
  </si>
  <si>
    <r>
      <t xml:space="preserve">"I dislike all taxes that may affect the necessary expenses of the poor.  They, according to circumstances, either oppress the people immediately subject to them, or are repaid with great interest by the rich, </t>
    </r>
    <r>
      <rPr>
        <i/>
        <sz val="9"/>
        <color theme="1"/>
        <rFont val="Calibri"/>
        <family val="2"/>
        <scheme val="minor"/>
      </rPr>
      <t>i.e.</t>
    </r>
    <r>
      <rPr>
        <sz val="9"/>
        <color theme="1"/>
        <rFont val="Calibri"/>
        <family val="2"/>
        <scheme val="minor"/>
      </rPr>
      <t xml:space="preserve"> by their employers in the advanced wages of their labour.  Taxes on the </t>
    </r>
    <r>
      <rPr>
        <i/>
        <sz val="9"/>
        <color theme="1"/>
        <rFont val="Calibri"/>
        <family val="2"/>
        <scheme val="minor"/>
      </rPr>
      <t>luxuries</t>
    </r>
    <r>
      <rPr>
        <sz val="9"/>
        <color theme="1"/>
        <rFont val="Calibri"/>
        <family val="2"/>
        <scheme val="minor"/>
      </rPr>
      <t xml:space="preserve"> of the poor, upon their beer and other spirituous liquors, for example, I am so far from disapproving, that I look upon them as the best of sumptuary laws." [ital. in published version.]</t>
    </r>
  </si>
  <si>
    <t>While opposing "oppression" of the poor via taxes on necessities, Smith also seems to explicitly endorse both sumptuary laws in general and taxes on alcoholic drinks in particular. While not unfavorable in sentiment to the poor, this seems openly paternalistic and seems somewhat in conflict with the system of natural liberty.</t>
  </si>
  <si>
    <t>2 Relevant Mentions</t>
  </si>
  <si>
    <t>Many references to "poor Mr. Hume" or other bereaved or ill people, etc.</t>
  </si>
  <si>
    <t>Letter 202, page 242, already referred to in another passage refers to protection as a monopoly granted to part of Britain's own workmen against "ourselves." But there is no rich or poor conflict here.</t>
  </si>
  <si>
    <t>Comment - Correspondence</t>
  </si>
  <si>
    <t>Present in Index?</t>
  </si>
  <si>
    <t>The relevant mention (IV.viii, page 661) is present in the Table of References already.</t>
  </si>
  <si>
    <t>Same as above</t>
  </si>
  <si>
    <t>Not in index</t>
  </si>
  <si>
    <t>Wealth of Nations Index Search Status [the original index, starting on WN page 1019]</t>
  </si>
  <si>
    <t>Check WN Vol I page 85 - outrageous combinations.  Page 92, at ease in good years. 119, worse paid than artificers. Page 781, effect of a life of labor on the understanding.</t>
  </si>
  <si>
    <t>[People] - not searched</t>
  </si>
  <si>
    <t>All relevant mentions elsewhere captured</t>
  </si>
  <si>
    <t>Only one mention, already captured</t>
  </si>
  <si>
    <t>TMS Index</t>
  </si>
  <si>
    <t>"Poor - see Rich". All relevant mentions captured.</t>
  </si>
  <si>
    <t xml:space="preserve">"Even law and government have these [arts &amp; industry] as their finall end and ultimate object. They give the inhabitants of the country liberty and security in the cultivate [sic] the land which they possess in safety, and their benign influence gives room and opportunity for the improvement of all the various arts and sciences. They maintain the rich in the possession of their wealth against the violence and rapacity of the poor, and by that means preserve that usefull inequality in the fortunes of mankind which naturally and necessarily arises from the various degrees of capacity, industry, and diligence in the different individualls." </t>
  </si>
  <si>
    <t>Favors Poor?</t>
  </si>
  <si>
    <t>Correspondence</t>
  </si>
  <si>
    <t>Artisan(s)</t>
  </si>
  <si>
    <t>CORR</t>
  </si>
  <si>
    <t>COUNT OF RELEVANT MENTIONS OF THE POOR AND SYNONYMS</t>
  </si>
  <si>
    <t>If there is a conflict of interest, does Smith favor poor?</t>
  </si>
  <si>
    <t>CATEGORIZING SELECTED PASSAGES IN WHICH THE POOR ARE MENTIONED (PERCENT)</t>
  </si>
  <si>
    <t>There is at best an indirect conflict between rich and poor here, in that credentialed physicians and medical instructors conspire to keep medical care expensive. But this is very constructive and so it seems fairest to categorize this passage as implying  "no conflict."</t>
  </si>
  <si>
    <t>22-24</t>
  </si>
  <si>
    <t>"In the most glittering and exalted situation that our idle fancy can hold out to us, the pleasures from which we propose to derive our real happiness, are almost always the same with those which, in our actual, though humble station, we have at all times at hand, and in our power. Except the frivolous pleasures of vanity and superiority, we may find, in the most humble station, where there is only personal liberty, every other which the most exalted can afford..."</t>
  </si>
  <si>
    <r>
      <t xml:space="preserve">The file is an appendix to Christopher Martin: “Adam Smith and the Poor: A Textual Analysis,” </t>
    </r>
    <r>
      <rPr>
        <i/>
        <sz val="11"/>
        <color theme="1"/>
        <rFont val="Calibri"/>
        <family val="2"/>
        <scheme val="minor"/>
      </rPr>
      <t>Journal of Economic Behavior and Organization</t>
    </r>
    <r>
      <rPr>
        <sz val="11"/>
        <color theme="1"/>
        <rFont val="Calibri"/>
        <family val="2"/>
        <scheme val="minor"/>
      </rPr>
      <t xml:space="preserve">, Special Issue SMITH, HUME, LIBERALISM, AND ESOTERICISM, guest editors D.B. Klein and T.W. Merrill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</si>
</sst>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b/>
      <sz val="14"/>
      <color theme="1"/>
      <name val="Calibri"/>
      <family val="2"/>
      <scheme val="minor"/>
    </font>
    <font>
      <i/>
      <sz val="11"/>
      <color theme="1"/>
      <name val="Calibri"/>
      <family val="2"/>
      <scheme val="minor"/>
    </font>
    <font>
      <b/>
      <u/>
      <sz val="11"/>
      <color theme="1"/>
      <name val="Calibri"/>
      <family val="2"/>
      <scheme val="minor"/>
    </font>
    <font>
      <b/>
      <i/>
      <u val="singleAccounting"/>
      <sz val="11"/>
      <color theme="1"/>
      <name val="Calibri"/>
      <family val="2"/>
      <scheme val="minor"/>
    </font>
    <font>
      <sz val="22"/>
      <color theme="1"/>
      <name val="Times New Roman"/>
      <family val="1"/>
    </font>
    <font>
      <i/>
      <sz val="9"/>
      <color theme="1"/>
      <name val="Calibri"/>
      <family val="2"/>
      <scheme val="minor"/>
    </font>
    <font>
      <b/>
      <u val="singleAccounting"/>
      <sz val="11"/>
      <color theme="1"/>
      <name val="Calibri"/>
      <family val="2"/>
      <scheme val="minor"/>
    </font>
  </fonts>
  <fills count="7">
    <fill>
      <patternFill patternType="none"/>
    </fill>
    <fill>
      <patternFill patternType="gray125"/>
    </fill>
    <fill>
      <patternFill patternType="solid">
        <fgColor theme="8" tint="0.59996337778862885"/>
        <bgColor indexed="64"/>
      </patternFill>
    </fill>
    <fill>
      <patternFill patternType="solid">
        <fgColor theme="8" tint="0.79998168889431442"/>
        <bgColor indexed="64"/>
      </patternFill>
    </fill>
    <fill>
      <patternFill patternType="solid">
        <fgColor rgb="FFFADCF4"/>
        <bgColor indexed="64"/>
      </patternFill>
    </fill>
    <fill>
      <patternFill patternType="solid">
        <fgColor theme="7" tint="0.59996337778862885"/>
        <bgColor indexed="64"/>
      </patternFill>
    </fill>
    <fill>
      <patternFill patternType="solid">
        <fgColor theme="9" tint="0.79998168889431442"/>
        <bgColor indexed="64"/>
      </patternFill>
    </fill>
  </fills>
  <borders count="30">
    <border>
      <left/>
      <right/>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n">
        <color auto="1"/>
      </bottom>
      <diagonal/>
    </border>
    <border>
      <left/>
      <right style="thin">
        <color auto="1"/>
      </right>
      <top style="thick">
        <color auto="1"/>
      </top>
      <bottom style="thick">
        <color auto="1"/>
      </bottom>
      <diagonal/>
    </border>
    <border>
      <left style="thick">
        <color auto="1"/>
      </left>
      <right style="thin">
        <color auto="1"/>
      </right>
      <top/>
      <bottom/>
      <diagonal/>
    </border>
    <border>
      <left style="thin">
        <color auto="1"/>
      </left>
      <right style="thin">
        <color auto="1"/>
      </right>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s>
  <cellStyleXfs count="2">
    <xf numFmtId="0" fontId="0" fillId="0" borderId="0"/>
    <xf numFmtId="9" fontId="1" fillId="0" borderId="0" applyFont="0" applyFill="0" applyBorder="0" applyAlignment="0" applyProtection="0"/>
  </cellStyleXfs>
  <cellXfs count="173">
    <xf numFmtId="0" fontId="0" fillId="0" borderId="0" xfId="0"/>
    <xf numFmtId="0" fontId="0" fillId="3" borderId="1" xfId="0" applyFill="1" applyBorder="1" applyAlignment="1">
      <alignment horizontal="center"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3" fillId="0" borderId="9" xfId="0" applyFont="1" applyBorder="1"/>
    <xf numFmtId="0" fontId="0" fillId="0" borderId="9" xfId="0" applyBorder="1" applyAlignment="1">
      <alignment horizontal="right"/>
    </xf>
    <xf numFmtId="0" fontId="0" fillId="0" borderId="12" xfId="0" applyBorder="1" applyAlignment="1">
      <alignment horizontal="right"/>
    </xf>
    <xf numFmtId="0" fontId="0" fillId="0" borderId="9" xfId="0" applyBorder="1" applyAlignment="1">
      <alignment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3" fillId="0" borderId="9" xfId="0" applyFont="1" applyBorder="1" applyAlignment="1">
      <alignment vertical="top" wrapText="1"/>
    </xf>
    <xf numFmtId="0" fontId="3" fillId="0" borderId="12" xfId="0" applyFont="1" applyBorder="1" applyAlignment="1">
      <alignment vertical="top" wrapText="1"/>
    </xf>
    <xf numFmtId="0" fontId="3" fillId="0" borderId="10" xfId="0" applyFont="1" applyBorder="1"/>
    <xf numFmtId="0" fontId="3" fillId="0" borderId="12" xfId="0" applyFont="1" applyBorder="1"/>
    <xf numFmtId="0" fontId="0" fillId="0" borderId="12" xfId="0" applyBorder="1" applyAlignment="1">
      <alignment wrapText="1"/>
    </xf>
    <xf numFmtId="0" fontId="0" fillId="3" borderId="15" xfId="0" applyFill="1" applyBorder="1"/>
    <xf numFmtId="0" fontId="0" fillId="3" borderId="16" xfId="0" applyFill="1" applyBorder="1"/>
    <xf numFmtId="0" fontId="0" fillId="3" borderId="17" xfId="0" applyFill="1" applyBorder="1"/>
    <xf numFmtId="0" fontId="0" fillId="3" borderId="1" xfId="0" applyFill="1" applyBorder="1" applyAlignment="1">
      <alignment horizontal="center"/>
    </xf>
    <xf numFmtId="0" fontId="0" fillId="3" borderId="2" xfId="0" applyFill="1" applyBorder="1" applyAlignment="1">
      <alignment horizontal="center"/>
    </xf>
    <xf numFmtId="0" fontId="6" fillId="0" borderId="0" xfId="0" applyFont="1" applyAlignment="1">
      <alignment horizontal="center" wrapText="1"/>
    </xf>
    <xf numFmtId="9" fontId="0" fillId="0" borderId="5" xfId="1" applyFont="1" applyBorder="1"/>
    <xf numFmtId="9" fontId="0" fillId="0" borderId="6" xfId="1" applyFont="1" applyBorder="1"/>
    <xf numFmtId="9" fontId="0" fillId="0" borderId="8" xfId="1" applyFont="1" applyBorder="1"/>
    <xf numFmtId="9" fontId="0" fillId="0" borderId="9" xfId="1" applyFont="1" applyBorder="1"/>
    <xf numFmtId="9" fontId="0" fillId="0" borderId="11" xfId="1" applyFont="1" applyBorder="1"/>
    <xf numFmtId="9" fontId="0" fillId="0" borderId="12" xfId="1" applyFont="1" applyBorder="1"/>
    <xf numFmtId="0" fontId="3" fillId="0" borderId="0" xfId="0" applyFont="1"/>
    <xf numFmtId="0" fontId="0" fillId="3" borderId="19" xfId="0" applyFill="1" applyBorder="1" applyAlignment="1">
      <alignment horizontal="center"/>
    </xf>
    <xf numFmtId="0" fontId="0" fillId="3" borderId="18" xfId="0" applyFill="1" applyBorder="1"/>
    <xf numFmtId="0" fontId="0" fillId="0" borderId="15" xfId="0" applyBorder="1"/>
    <xf numFmtId="0" fontId="0" fillId="0" borderId="16" xfId="0" applyBorder="1"/>
    <xf numFmtId="0" fontId="0" fillId="0" borderId="17" xfId="0" applyBorder="1"/>
    <xf numFmtId="0" fontId="0" fillId="3" borderId="16" xfId="0" applyFill="1" applyBorder="1" applyAlignment="1">
      <alignment wrapText="1"/>
    </xf>
    <xf numFmtId="0" fontId="4" fillId="2" borderId="0" xfId="0" applyFont="1" applyFill="1" applyAlignment="1">
      <alignment horizontal="center" wrapText="1"/>
    </xf>
    <xf numFmtId="9" fontId="0" fillId="0" borderId="7" xfId="1" applyFont="1" applyBorder="1"/>
    <xf numFmtId="9" fontId="0" fillId="0" borderId="10" xfId="1" applyFont="1" applyBorder="1"/>
    <xf numFmtId="9" fontId="0" fillId="0" borderId="13" xfId="1" applyFont="1" applyBorder="1"/>
    <xf numFmtId="9" fontId="0" fillId="0" borderId="15" xfId="0" applyNumberFormat="1" applyBorder="1"/>
    <xf numFmtId="9" fontId="0" fillId="0" borderId="16" xfId="0" applyNumberFormat="1" applyBorder="1"/>
    <xf numFmtId="9" fontId="0" fillId="0" borderId="17" xfId="0" applyNumberFormat="1"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3" borderId="18"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Alignment="1">
      <alignment horizontal="center"/>
    </xf>
    <xf numFmtId="2" fontId="0" fillId="0" borderId="5" xfId="1" applyNumberFormat="1" applyFont="1" applyBorder="1"/>
    <xf numFmtId="2" fontId="0" fillId="0" borderId="6" xfId="1" applyNumberFormat="1" applyFont="1" applyBorder="1"/>
    <xf numFmtId="2" fontId="0" fillId="0" borderId="7" xfId="1" applyNumberFormat="1" applyFont="1" applyBorder="1"/>
    <xf numFmtId="2" fontId="0" fillId="0" borderId="11" xfId="1" applyNumberFormat="1" applyFont="1" applyBorder="1"/>
    <xf numFmtId="2" fontId="0" fillId="0" borderId="12" xfId="1" applyNumberFormat="1" applyFont="1" applyBorder="1"/>
    <xf numFmtId="0" fontId="0" fillId="3" borderId="19" xfId="0" applyFill="1" applyBorder="1" applyAlignment="1">
      <alignment horizontal="center" wrapText="1"/>
    </xf>
    <xf numFmtId="0" fontId="0" fillId="0" borderId="20" xfId="0" applyBorder="1"/>
    <xf numFmtId="0" fontId="0" fillId="0" borderId="14" xfId="0" applyBorder="1"/>
    <xf numFmtId="0" fontId="3" fillId="0" borderId="9" xfId="0" applyFont="1" applyBorder="1" applyAlignment="1">
      <alignment wrapText="1"/>
    </xf>
    <xf numFmtId="0" fontId="4" fillId="2" borderId="1" xfId="0" applyFont="1" applyFill="1" applyBorder="1" applyAlignment="1">
      <alignment horizontal="center" wrapText="1"/>
    </xf>
    <xf numFmtId="0" fontId="4" fillId="4" borderId="2" xfId="0" applyFont="1" applyFill="1" applyBorder="1" applyAlignment="1">
      <alignment horizontal="center" wrapText="1"/>
    </xf>
    <xf numFmtId="0" fontId="0" fillId="0" borderId="9" xfId="0" applyBorder="1" applyAlignment="1">
      <alignment horizontal="left" wrapText="1"/>
    </xf>
    <xf numFmtId="0" fontId="3" fillId="0" borderId="12" xfId="0" applyFont="1" applyBorder="1" applyAlignment="1">
      <alignment wrapText="1"/>
    </xf>
    <xf numFmtId="0" fontId="6" fillId="0" borderId="4" xfId="0" applyFont="1" applyBorder="1" applyAlignment="1">
      <alignment wrapText="1"/>
    </xf>
    <xf numFmtId="0" fontId="0" fillId="3" borderId="3" xfId="0" applyFill="1" applyBorder="1"/>
    <xf numFmtId="0" fontId="0" fillId="3" borderId="17" xfId="0" applyFill="1" applyBorder="1" applyAlignment="1">
      <alignment wrapText="1"/>
    </xf>
    <xf numFmtId="0" fontId="0" fillId="3" borderId="15" xfId="0" applyFill="1" applyBorder="1" applyAlignment="1">
      <alignment vertical="top" wrapText="1"/>
    </xf>
    <xf numFmtId="0" fontId="0" fillId="3" borderId="16" xfId="0" applyFill="1" applyBorder="1" applyAlignment="1">
      <alignment vertical="top" wrapText="1"/>
    </xf>
    <xf numFmtId="0" fontId="0" fillId="3" borderId="17" xfId="0" applyFill="1" applyBorder="1" applyAlignment="1">
      <alignment vertical="top" wrapText="1"/>
    </xf>
    <xf numFmtId="0" fontId="0" fillId="3" borderId="2" xfId="0" applyFill="1" applyBorder="1"/>
    <xf numFmtId="0" fontId="2" fillId="0" borderId="0" xfId="0" applyFont="1"/>
    <xf numFmtId="0" fontId="0" fillId="3" borderId="3" xfId="0" applyFill="1" applyBorder="1" applyAlignment="1">
      <alignment horizontal="center"/>
    </xf>
    <xf numFmtId="0" fontId="2" fillId="0" borderId="0" xfId="0" applyFont="1" applyAlignment="1">
      <alignment horizontal="center" wrapText="1"/>
    </xf>
    <xf numFmtId="0" fontId="0" fillId="5" borderId="1" xfId="0" applyFill="1" applyBorder="1" applyAlignment="1">
      <alignment horizontal="center" wrapText="1"/>
    </xf>
    <xf numFmtId="0" fontId="0" fillId="5" borderId="2" xfId="0" applyFill="1" applyBorder="1" applyAlignment="1">
      <alignment horizontal="center" wrapText="1"/>
    </xf>
    <xf numFmtId="0" fontId="0" fillId="5" borderId="3" xfId="0" applyFill="1" applyBorder="1" applyAlignment="1">
      <alignment horizontal="center" wrapText="1"/>
    </xf>
    <xf numFmtId="0" fontId="0" fillId="6" borderId="21" xfId="0" applyFill="1" applyBorder="1" applyAlignment="1">
      <alignment horizontal="center" wrapText="1"/>
    </xf>
    <xf numFmtId="0" fontId="7" fillId="0" borderId="0" xfId="0" applyFont="1"/>
    <xf numFmtId="0" fontId="0" fillId="0" borderId="5" xfId="0" applyBorder="1" applyAlignment="1">
      <alignment horizontal="left" wrapText="1"/>
    </xf>
    <xf numFmtId="0" fontId="0" fillId="0" borderId="8" xfId="0" applyBorder="1" applyAlignment="1">
      <alignment horizontal="left" wrapText="1"/>
    </xf>
    <xf numFmtId="0" fontId="6" fillId="0" borderId="5" xfId="0" applyFont="1" applyBorder="1" applyAlignment="1">
      <alignment horizontal="left" wrapText="1"/>
    </xf>
    <xf numFmtId="0" fontId="6" fillId="0" borderId="8" xfId="0" applyFont="1" applyBorder="1" applyAlignment="1">
      <alignment horizontal="left" wrapText="1"/>
    </xf>
    <xf numFmtId="0" fontId="6" fillId="0" borderId="11" xfId="0" applyFont="1" applyBorder="1" applyAlignment="1">
      <alignment horizontal="left" wrapText="1"/>
    </xf>
    <xf numFmtId="0" fontId="4" fillId="2" borderId="22" xfId="0" applyFont="1" applyFill="1" applyBorder="1" applyAlignment="1">
      <alignment horizontal="center" wrapText="1"/>
    </xf>
    <xf numFmtId="0" fontId="4" fillId="2" borderId="23" xfId="0" applyFont="1" applyFill="1" applyBorder="1" applyAlignment="1">
      <alignment horizontal="center" wrapText="1"/>
    </xf>
    <xf numFmtId="0" fontId="4" fillId="4" borderId="23" xfId="0" applyFont="1" applyFill="1" applyBorder="1" applyAlignment="1">
      <alignment horizontal="center" wrapText="1"/>
    </xf>
    <xf numFmtId="0" fontId="0" fillId="5" borderId="0" xfId="0" applyFill="1" applyAlignment="1">
      <alignment horizontal="center" wrapText="1"/>
    </xf>
    <xf numFmtId="0" fontId="6" fillId="0" borderId="6" xfId="0" applyFont="1" applyBorder="1" applyAlignment="1">
      <alignment horizontal="left" wrapText="1"/>
    </xf>
    <xf numFmtId="0" fontId="6" fillId="0" borderId="9" xfId="0" applyFont="1" applyBorder="1" applyAlignment="1">
      <alignment horizontal="left" wrapText="1"/>
    </xf>
    <xf numFmtId="0" fontId="6" fillId="0" borderId="12" xfId="0" applyFont="1" applyBorder="1" applyAlignment="1">
      <alignment horizontal="left" wrapText="1"/>
    </xf>
    <xf numFmtId="41" fontId="0" fillId="0" borderId="6" xfId="0" applyNumberFormat="1" applyBorder="1"/>
    <xf numFmtId="41" fontId="0" fillId="0" borderId="9" xfId="0" applyNumberFormat="1" applyBorder="1"/>
    <xf numFmtId="41" fontId="0" fillId="0" borderId="12" xfId="0" applyNumberFormat="1" applyBorder="1"/>
    <xf numFmtId="41" fontId="0" fillId="0" borderId="0" xfId="0" applyNumberFormat="1"/>
    <xf numFmtId="0" fontId="6" fillId="0" borderId="0" xfId="0" applyFont="1" applyAlignment="1">
      <alignment horizontal="left" wrapText="1"/>
    </xf>
    <xf numFmtId="41" fontId="2" fillId="0" borderId="0" xfId="0" applyNumberFormat="1" applyFont="1" applyAlignment="1">
      <alignment horizontal="center"/>
    </xf>
    <xf numFmtId="41" fontId="2" fillId="0" borderId="7" xfId="0" applyNumberFormat="1" applyFont="1" applyBorder="1"/>
    <xf numFmtId="41" fontId="2" fillId="0" borderId="10" xfId="0" applyNumberFormat="1" applyFont="1" applyBorder="1"/>
    <xf numFmtId="41" fontId="2" fillId="0" borderId="13" xfId="0" applyNumberFormat="1" applyFont="1" applyBorder="1"/>
    <xf numFmtId="0" fontId="2" fillId="0" borderId="11" xfId="0" applyFont="1" applyBorder="1" applyAlignment="1">
      <alignment horizontal="left" wrapText="1"/>
    </xf>
    <xf numFmtId="0" fontId="2" fillId="3" borderId="3" xfId="0" applyFont="1" applyFill="1" applyBorder="1" applyAlignment="1">
      <alignment horizontal="center" wrapText="1"/>
    </xf>
    <xf numFmtId="41" fontId="8" fillId="0" borderId="13" xfId="0" applyNumberFormat="1" applyFont="1" applyBorder="1"/>
    <xf numFmtId="0" fontId="3" fillId="0" borderId="10" xfId="0" applyFont="1" applyBorder="1" applyAlignment="1">
      <alignment wrapText="1"/>
    </xf>
    <xf numFmtId="0" fontId="3" fillId="0" borderId="13" xfId="0" applyFont="1" applyBorder="1" applyAlignment="1">
      <alignment wrapText="1"/>
    </xf>
    <xf numFmtId="0" fontId="0" fillId="0" borderId="11" xfId="0" applyBorder="1" applyAlignment="1">
      <alignment horizontal="left"/>
    </xf>
    <xf numFmtId="0" fontId="0" fillId="0" borderId="6" xfId="0" applyBorder="1" applyAlignment="1">
      <alignment horizontal="left" wrapText="1"/>
    </xf>
    <xf numFmtId="0" fontId="0" fillId="0" borderId="6" xfId="0" applyBorder="1" applyAlignment="1">
      <alignment horizontal="right"/>
    </xf>
    <xf numFmtId="0" fontId="3" fillId="0" borderId="6" xfId="0" applyFont="1" applyBorder="1" applyAlignment="1">
      <alignment wrapText="1"/>
    </xf>
    <xf numFmtId="0" fontId="3" fillId="0" borderId="6" xfId="0" applyFont="1" applyBorder="1" applyAlignment="1">
      <alignment vertical="top" wrapText="1"/>
    </xf>
    <xf numFmtId="0" fontId="3" fillId="0" borderId="6" xfId="0" applyFont="1" applyBorder="1"/>
    <xf numFmtId="0" fontId="3" fillId="0" borderId="7" xfId="0" applyFont="1" applyBorder="1" applyAlignment="1">
      <alignment wrapText="1"/>
    </xf>
    <xf numFmtId="0" fontId="0" fillId="0" borderId="9" xfId="0" applyBorder="1" applyAlignment="1">
      <alignment horizontal="left"/>
    </xf>
    <xf numFmtId="0" fontId="0" fillId="0" borderId="12" xfId="0" applyBorder="1" applyAlignment="1">
      <alignment horizontal="left" wrapText="1"/>
    </xf>
    <xf numFmtId="0" fontId="0" fillId="0" borderId="24" xfId="0" applyBorder="1"/>
    <xf numFmtId="0" fontId="0" fillId="0" borderId="25" xfId="0" applyBorder="1"/>
    <xf numFmtId="0" fontId="0" fillId="0" borderId="25" xfId="0" applyBorder="1" applyAlignment="1">
      <alignment horizontal="left" wrapText="1"/>
    </xf>
    <xf numFmtId="0" fontId="0" fillId="0" borderId="25" xfId="0" applyBorder="1" applyAlignment="1">
      <alignment horizontal="right"/>
    </xf>
    <xf numFmtId="0" fontId="3" fillId="0" borderId="25" xfId="0" applyFont="1" applyBorder="1" applyAlignment="1">
      <alignment wrapText="1"/>
    </xf>
    <xf numFmtId="0" fontId="3" fillId="0" borderId="25" xfId="0" applyFont="1" applyBorder="1" applyAlignment="1">
      <alignment vertical="top" wrapText="1"/>
    </xf>
    <xf numFmtId="0" fontId="3" fillId="0" borderId="25" xfId="0" applyFont="1" applyBorder="1"/>
    <xf numFmtId="0" fontId="3" fillId="0" borderId="26" xfId="0" applyFont="1" applyBorder="1" applyAlignment="1">
      <alignment wrapText="1"/>
    </xf>
    <xf numFmtId="0" fontId="0" fillId="6" borderId="1" xfId="0" applyFill="1" applyBorder="1" applyAlignment="1">
      <alignment horizontal="center" wrapText="1"/>
    </xf>
    <xf numFmtId="0" fontId="0" fillId="6" borderId="2" xfId="0" applyFill="1" applyBorder="1" applyAlignment="1">
      <alignment horizontal="center" wrapText="1"/>
    </xf>
    <xf numFmtId="0" fontId="0" fillId="6" borderId="3" xfId="0" applyFill="1" applyBorder="1" applyAlignment="1">
      <alignment horizontal="center" wrapText="1"/>
    </xf>
    <xf numFmtId="0" fontId="0" fillId="0" borderId="10" xfId="0" applyBorder="1" applyAlignment="1">
      <alignment wrapText="1"/>
    </xf>
    <xf numFmtId="0" fontId="0" fillId="0" borderId="13"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5" borderId="6" xfId="0" applyFill="1" applyBorder="1" applyAlignment="1">
      <alignment horizontal="center" wrapText="1"/>
    </xf>
    <xf numFmtId="0" fontId="0" fillId="5" borderId="9" xfId="0" applyFill="1" applyBorder="1" applyAlignment="1">
      <alignment horizontal="center" wrapText="1"/>
    </xf>
    <xf numFmtId="0" fontId="0" fillId="5" borderId="12" xfId="0" applyFill="1" applyBorder="1" applyAlignment="1">
      <alignment horizontal="center" wrapText="1"/>
    </xf>
    <xf numFmtId="0" fontId="0" fillId="6" borderId="19" xfId="0" applyFill="1" applyBorder="1" applyAlignment="1">
      <alignment horizontal="center"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4" fillId="2" borderId="15" xfId="0" applyFont="1" applyFill="1" applyBorder="1" applyAlignment="1">
      <alignment horizontal="center" wrapText="1"/>
    </xf>
    <xf numFmtId="0" fontId="4" fillId="2" borderId="16" xfId="0" applyFont="1" applyFill="1" applyBorder="1" applyAlignment="1">
      <alignment horizontal="center" wrapText="1"/>
    </xf>
    <xf numFmtId="0" fontId="3" fillId="0" borderId="16" xfId="0" applyFont="1" applyBorder="1" applyAlignment="1">
      <alignment wrapText="1"/>
    </xf>
    <xf numFmtId="0" fontId="3" fillId="0" borderId="17" xfId="0" applyFont="1" applyBorder="1" applyAlignment="1">
      <alignment wrapText="1"/>
    </xf>
    <xf numFmtId="0" fontId="3" fillId="0" borderId="7" xfId="0" applyFont="1" applyBorder="1"/>
    <xf numFmtId="0" fontId="3" fillId="0" borderId="26" xfId="0" applyFont="1" applyBorder="1"/>
    <xf numFmtId="0" fontId="3" fillId="0" borderId="13" xfId="0" applyFont="1" applyBorder="1"/>
    <xf numFmtId="0" fontId="0" fillId="3" borderId="21" xfId="0" applyFill="1" applyBorder="1" applyAlignment="1">
      <alignment horizontal="center" wrapText="1"/>
    </xf>
    <xf numFmtId="41" fontId="11" fillId="0" borderId="12" xfId="0" applyNumberFormat="1" applyFont="1" applyBorder="1"/>
    <xf numFmtId="41" fontId="11" fillId="0" borderId="7" xfId="0" applyNumberFormat="1" applyFont="1" applyBorder="1"/>
    <xf numFmtId="41" fontId="11" fillId="0" borderId="10" xfId="0" applyNumberFormat="1" applyFont="1" applyBorder="1"/>
    <xf numFmtId="2" fontId="0" fillId="0" borderId="8" xfId="1" applyNumberFormat="1" applyFont="1" applyBorder="1"/>
    <xf numFmtId="2" fontId="0" fillId="0" borderId="9" xfId="1" applyNumberFormat="1" applyFont="1" applyBorder="1"/>
    <xf numFmtId="2" fontId="0" fillId="0" borderId="10" xfId="1" applyNumberFormat="1" applyFont="1" applyBorder="1"/>
    <xf numFmtId="2" fontId="0" fillId="0" borderId="13" xfId="0" applyNumberFormat="1" applyBorder="1"/>
    <xf numFmtId="0" fontId="9" fillId="0" borderId="0" xfId="0" applyFont="1"/>
    <xf numFmtId="0" fontId="9" fillId="0" borderId="4" xfId="0" applyFont="1" applyBorder="1" applyAlignment="1">
      <alignment horizontal="center"/>
    </xf>
    <xf numFmtId="0" fontId="6" fillId="0" borderId="4" xfId="0" applyFont="1" applyBorder="1" applyAlignment="1">
      <alignment horizontal="center" wrapText="1"/>
    </xf>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wrapText="1"/>
    </xf>
    <xf numFmtId="0" fontId="2" fillId="0" borderId="4" xfId="0" applyFont="1" applyBorder="1" applyAlignment="1">
      <alignment horizontal="center"/>
    </xf>
    <xf numFmtId="0" fontId="0" fillId="0" borderId="4" xfId="0" applyBorder="1" applyAlignment="1">
      <alignment horizontal="center"/>
    </xf>
    <xf numFmtId="0" fontId="2" fillId="0" borderId="0" xfId="0" applyFont="1" applyAlignment="1">
      <alignment horizontal="center" wrapText="1"/>
    </xf>
  </cellXfs>
  <cellStyles count="2">
    <cellStyle name="Normal" xfId="0" builtinId="0"/>
    <cellStyle name="Percent" xfId="1" builtinId="5"/>
  </cellStyles>
  <dxfs count="0"/>
  <tableStyles count="0" defaultTableStyle="TableStyleMedium9" defaultPivotStyle="PivotStyleLight16"/>
  <colors>
    <mruColors>
      <color rgb="FFFAD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A5CD9-5A59-6F47-B402-8B56914A35C4}">
  <dimension ref="A1"/>
  <sheetViews>
    <sheetView workbookViewId="0"/>
    <sheetView tabSelected="1" workbookViewId="1"/>
    <sheetView workbookViewId="2"/>
  </sheetViews>
  <sheetFormatPr baseColWidth="10" defaultRowHeight="15" x14ac:dyDescent="0.2"/>
  <sheetData>
    <row r="1" spans="1:1" x14ac:dyDescent="0.2">
      <c r="A1" t="s">
        <v>526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113"/>
  <sheetViews>
    <sheetView tabSelected="1" zoomScaleNormal="100" workbookViewId="0">
      <pane ySplit="3" topLeftCell="A89" activePane="bottomLeft" state="frozen"/>
      <selection pane="bottomLeft" activeCell="B91" sqref="B91"/>
    </sheetView>
    <sheetView workbookViewId="1">
      <pane xSplit="10" ySplit="3" topLeftCell="L4" activePane="bottomRight" state="frozen"/>
      <selection pane="topRight" activeCell="K1" sqref="K1"/>
      <selection pane="bottomLeft" activeCell="A4" sqref="A4"/>
      <selection pane="bottomRight" activeCell="N4" sqref="N4"/>
    </sheetView>
    <sheetView tabSelected="1" topLeftCell="C100" workbookViewId="2">
      <selection activeCell="C39" sqref="C39"/>
    </sheetView>
  </sheetViews>
  <sheetFormatPr baseColWidth="10" defaultColWidth="8.83203125" defaultRowHeight="15" x14ac:dyDescent="0.2"/>
  <cols>
    <col min="1" max="1" width="6" customWidth="1"/>
    <col min="2" max="2" width="5.33203125" customWidth="1"/>
    <col min="3" max="3" width="17.33203125" customWidth="1"/>
    <col min="4" max="4" width="8" customWidth="1"/>
    <col min="5" max="5" width="13.6640625" style="36" customWidth="1"/>
    <col min="6" max="6" width="8" hidden="1" customWidth="1"/>
    <col min="7" max="7" width="10.6640625" hidden="1" customWidth="1"/>
    <col min="8" max="8" width="29.6640625" hidden="1" customWidth="1"/>
    <col min="9" max="10" width="19.5" hidden="1" customWidth="1"/>
    <col min="11" max="11" width="61.6640625" customWidth="1"/>
    <col min="12" max="12" width="50.6640625" customWidth="1"/>
    <col min="13" max="13" width="8.1640625" customWidth="1"/>
    <col min="14" max="14" width="8.83203125" customWidth="1"/>
    <col min="15" max="15" width="8.83203125" hidden="1" customWidth="1"/>
    <col min="16" max="16" width="12.5" hidden="1" customWidth="1"/>
    <col min="17" max="17" width="2" hidden="1" customWidth="1"/>
    <col min="18" max="18" width="22.1640625" hidden="1" customWidth="1"/>
    <col min="19" max="19" width="23" hidden="1" customWidth="1"/>
    <col min="20" max="20" width="27.33203125" hidden="1" customWidth="1"/>
    <col min="21" max="21" width="19.5" hidden="1" customWidth="1"/>
    <col min="22" max="22" width="14.5" hidden="1" customWidth="1"/>
    <col min="23" max="23" width="25.1640625" hidden="1" customWidth="1"/>
    <col min="24" max="27" width="9.1640625" hidden="1" customWidth="1"/>
    <col min="28" max="30" width="15" hidden="1" customWidth="1"/>
    <col min="31" max="33" width="9.1640625" hidden="1" customWidth="1"/>
    <col min="34" max="35" width="11.33203125" hidden="1" customWidth="1"/>
    <col min="36" max="40" width="9.1640625" hidden="1" customWidth="1"/>
    <col min="41" max="41" width="10.83203125" hidden="1" customWidth="1"/>
    <col min="42" max="42" width="11.1640625" hidden="1" customWidth="1"/>
    <col min="43" max="44" width="9.1640625" hidden="1" customWidth="1"/>
    <col min="45" max="46" width="0" hidden="1" customWidth="1"/>
  </cols>
  <sheetData>
    <row r="1" spans="1:44" ht="24" customHeight="1" thickBot="1" x14ac:dyDescent="0.35">
      <c r="A1" s="165" t="s">
        <v>472</v>
      </c>
      <c r="B1" s="165"/>
      <c r="C1" s="165"/>
      <c r="D1" s="165"/>
      <c r="E1" s="165"/>
      <c r="F1" s="165"/>
      <c r="G1" s="165"/>
      <c r="H1" s="165"/>
      <c r="I1" s="165"/>
      <c r="J1" s="165"/>
      <c r="K1" s="165"/>
      <c r="L1" s="165"/>
      <c r="M1" s="165"/>
      <c r="N1" s="165"/>
      <c r="O1" s="164"/>
      <c r="P1" s="164"/>
      <c r="Q1" s="29"/>
      <c r="R1" s="29"/>
      <c r="S1" s="29"/>
    </row>
    <row r="2" spans="1:44" ht="51.75" customHeight="1" thickTop="1" thickBot="1" x14ac:dyDescent="0.25">
      <c r="A2" s="73" t="s">
        <v>473</v>
      </c>
      <c r="B2" s="17" t="s">
        <v>0</v>
      </c>
      <c r="C2" s="17" t="s">
        <v>381</v>
      </c>
      <c r="D2" s="17" t="s">
        <v>425</v>
      </c>
      <c r="E2" s="17" t="s">
        <v>380</v>
      </c>
      <c r="F2" s="74" t="s">
        <v>228</v>
      </c>
      <c r="G2" s="74" t="s">
        <v>229</v>
      </c>
      <c r="H2" s="74" t="s">
        <v>163</v>
      </c>
      <c r="I2" s="74" t="s">
        <v>227</v>
      </c>
      <c r="J2" s="74" t="s">
        <v>379</v>
      </c>
      <c r="K2" s="17" t="s">
        <v>1</v>
      </c>
      <c r="L2" s="17" t="s">
        <v>106</v>
      </c>
      <c r="M2" s="17" t="s">
        <v>385</v>
      </c>
      <c r="N2" s="18" t="s">
        <v>516</v>
      </c>
      <c r="P2" s="149" t="s">
        <v>471</v>
      </c>
      <c r="R2" s="43" t="s">
        <v>504</v>
      </c>
      <c r="S2" s="43" t="s">
        <v>474</v>
      </c>
      <c r="T2" s="43" t="s">
        <v>142</v>
      </c>
      <c r="U2" s="43" t="s">
        <v>153</v>
      </c>
      <c r="V2" s="43" t="s">
        <v>159</v>
      </c>
      <c r="X2" s="87" t="s">
        <v>171</v>
      </c>
      <c r="Y2" s="88" t="s">
        <v>197</v>
      </c>
      <c r="Z2" s="88" t="s">
        <v>172</v>
      </c>
      <c r="AA2" s="88" t="s">
        <v>458</v>
      </c>
      <c r="AB2" s="88" t="s">
        <v>224</v>
      </c>
      <c r="AC2" s="88" t="s">
        <v>225</v>
      </c>
      <c r="AD2" s="88" t="s">
        <v>306</v>
      </c>
      <c r="AE2" s="88" t="s">
        <v>177</v>
      </c>
      <c r="AF2" s="88" t="s">
        <v>244</v>
      </c>
      <c r="AG2" s="88" t="s">
        <v>170</v>
      </c>
      <c r="AH2" s="88" t="s">
        <v>329</v>
      </c>
      <c r="AI2" s="88" t="s">
        <v>372</v>
      </c>
      <c r="AJ2" s="88" t="s">
        <v>173</v>
      </c>
      <c r="AK2" s="88" t="s">
        <v>459</v>
      </c>
      <c r="AL2" s="88" t="s">
        <v>169</v>
      </c>
      <c r="AM2" s="88" t="s">
        <v>174</v>
      </c>
      <c r="AN2" s="88" t="s">
        <v>460</v>
      </c>
      <c r="AO2" s="88" t="s">
        <v>343</v>
      </c>
      <c r="AP2" s="88" t="s">
        <v>319</v>
      </c>
      <c r="AQ2" s="88" t="s">
        <v>175</v>
      </c>
      <c r="AR2" s="89" t="s">
        <v>461</v>
      </c>
    </row>
    <row r="3" spans="1:44" ht="51.75" hidden="1" customHeight="1" thickTop="1" thickBot="1" x14ac:dyDescent="0.25">
      <c r="B3" s="97"/>
      <c r="C3" s="98"/>
      <c r="D3" s="98"/>
      <c r="E3" s="98"/>
      <c r="F3" s="99"/>
      <c r="G3" s="99"/>
      <c r="H3" s="99"/>
      <c r="I3" s="99"/>
      <c r="J3" s="99"/>
      <c r="K3" s="98"/>
      <c r="L3" s="98"/>
      <c r="M3" s="98"/>
      <c r="N3" s="98"/>
      <c r="P3" s="150"/>
      <c r="T3" s="43"/>
      <c r="U3" s="43"/>
      <c r="V3" s="43"/>
      <c r="X3" s="100">
        <v>1</v>
      </c>
      <c r="Y3" s="100">
        <f>1+X3</f>
        <v>2</v>
      </c>
      <c r="Z3" s="100">
        <f t="shared" ref="Z3:AR3" si="0">1+Y3</f>
        <v>3</v>
      </c>
      <c r="AA3" s="100">
        <f t="shared" si="0"/>
        <v>4</v>
      </c>
      <c r="AB3" s="100">
        <f t="shared" si="0"/>
        <v>5</v>
      </c>
      <c r="AC3" s="100">
        <f t="shared" si="0"/>
        <v>6</v>
      </c>
      <c r="AD3" s="100">
        <f t="shared" si="0"/>
        <v>7</v>
      </c>
      <c r="AE3" s="100">
        <f t="shared" si="0"/>
        <v>8</v>
      </c>
      <c r="AF3" s="100">
        <f t="shared" si="0"/>
        <v>9</v>
      </c>
      <c r="AG3" s="100">
        <f t="shared" si="0"/>
        <v>10</v>
      </c>
      <c r="AH3" s="100">
        <f t="shared" si="0"/>
        <v>11</v>
      </c>
      <c r="AI3" s="100">
        <f t="shared" si="0"/>
        <v>12</v>
      </c>
      <c r="AJ3" s="100">
        <f t="shared" si="0"/>
        <v>13</v>
      </c>
      <c r="AK3" s="100">
        <f t="shared" si="0"/>
        <v>14</v>
      </c>
      <c r="AL3" s="100">
        <f t="shared" si="0"/>
        <v>15</v>
      </c>
      <c r="AM3" s="100">
        <f t="shared" si="0"/>
        <v>16</v>
      </c>
      <c r="AN3" s="100">
        <f t="shared" si="0"/>
        <v>17</v>
      </c>
      <c r="AO3" s="100">
        <f t="shared" si="0"/>
        <v>18</v>
      </c>
      <c r="AP3" s="100">
        <f t="shared" si="0"/>
        <v>19</v>
      </c>
      <c r="AQ3" s="100">
        <f t="shared" si="0"/>
        <v>20</v>
      </c>
      <c r="AR3" s="100">
        <f t="shared" si="0"/>
        <v>21</v>
      </c>
    </row>
    <row r="4" spans="1:44" ht="92" thickTop="1" x14ac:dyDescent="0.2">
      <c r="A4" s="4">
        <v>1</v>
      </c>
      <c r="B4" s="5" t="s">
        <v>77</v>
      </c>
      <c r="C4" s="119" t="s">
        <v>413</v>
      </c>
      <c r="D4" s="120" t="s">
        <v>108</v>
      </c>
      <c r="E4" s="121" t="s">
        <v>169</v>
      </c>
      <c r="F4" s="120">
        <v>197</v>
      </c>
      <c r="G4" s="120">
        <v>198</v>
      </c>
      <c r="H4" s="120" t="s">
        <v>399</v>
      </c>
      <c r="I4" s="5">
        <v>39</v>
      </c>
      <c r="J4" s="5"/>
      <c r="K4" s="122" t="s">
        <v>109</v>
      </c>
      <c r="L4" s="122" t="s">
        <v>110</v>
      </c>
      <c r="M4" s="123" t="s">
        <v>382</v>
      </c>
      <c r="N4" s="153" t="s">
        <v>382</v>
      </c>
      <c r="P4" s="151" t="s">
        <v>386</v>
      </c>
      <c r="S4" s="124" t="s">
        <v>386</v>
      </c>
      <c r="T4" t="str">
        <f t="shared" ref="T4:T35" si="1">M4&amp;N4</f>
        <v>YESYES</v>
      </c>
      <c r="U4" s="36" t="str">
        <f t="shared" ref="U4:U35" si="2">M4&amp;P4</f>
        <v>YESENDORSE</v>
      </c>
      <c r="V4" t="str">
        <f t="shared" ref="V4:V35" si="3">N4&amp;P4</f>
        <v>YESENDORSE</v>
      </c>
      <c r="X4">
        <f t="shared" ref="X4:AG13" si="4">IF(ISERROR(SEARCH(X$2,$E4,1)),0,1)</f>
        <v>0</v>
      </c>
      <c r="Y4">
        <f t="shared" si="4"/>
        <v>0</v>
      </c>
      <c r="Z4">
        <f t="shared" si="4"/>
        <v>0</v>
      </c>
      <c r="AA4">
        <f t="shared" si="4"/>
        <v>0</v>
      </c>
      <c r="AB4">
        <f t="shared" si="4"/>
        <v>0</v>
      </c>
      <c r="AC4">
        <f t="shared" si="4"/>
        <v>0</v>
      </c>
      <c r="AD4">
        <f t="shared" si="4"/>
        <v>0</v>
      </c>
      <c r="AE4">
        <f t="shared" si="4"/>
        <v>0</v>
      </c>
      <c r="AF4">
        <f t="shared" si="4"/>
        <v>0</v>
      </c>
      <c r="AG4">
        <f t="shared" si="4"/>
        <v>0</v>
      </c>
      <c r="AH4">
        <f t="shared" ref="AH4:AR13" si="5">IF(ISERROR(SEARCH(AH$2,$E4,1)),0,1)</f>
        <v>0</v>
      </c>
      <c r="AI4">
        <f t="shared" si="5"/>
        <v>0</v>
      </c>
      <c r="AJ4">
        <f t="shared" si="5"/>
        <v>0</v>
      </c>
      <c r="AK4">
        <f t="shared" si="5"/>
        <v>0</v>
      </c>
      <c r="AL4">
        <f t="shared" si="5"/>
        <v>1</v>
      </c>
      <c r="AM4">
        <f t="shared" si="5"/>
        <v>0</v>
      </c>
      <c r="AN4">
        <f t="shared" si="5"/>
        <v>0</v>
      </c>
      <c r="AO4">
        <f t="shared" si="5"/>
        <v>0</v>
      </c>
      <c r="AP4">
        <f t="shared" si="5"/>
        <v>0</v>
      </c>
      <c r="AQ4">
        <f t="shared" si="5"/>
        <v>0</v>
      </c>
      <c r="AR4">
        <f t="shared" si="5"/>
        <v>0</v>
      </c>
    </row>
    <row r="5" spans="1:44" ht="52" x14ac:dyDescent="0.2">
      <c r="A5" s="7">
        <v>2</v>
      </c>
      <c r="B5" s="8" t="s">
        <v>77</v>
      </c>
      <c r="C5" s="75" t="s">
        <v>414</v>
      </c>
      <c r="D5" s="14">
        <v>202</v>
      </c>
      <c r="E5" s="72" t="s">
        <v>169</v>
      </c>
      <c r="F5" s="14">
        <v>202</v>
      </c>
      <c r="G5" s="14"/>
      <c r="H5" s="14" t="s">
        <v>400</v>
      </c>
      <c r="I5" s="8">
        <v>40</v>
      </c>
      <c r="J5" s="8"/>
      <c r="K5" s="19" t="s">
        <v>383</v>
      </c>
      <c r="L5" s="19" t="s">
        <v>111</v>
      </c>
      <c r="M5" s="13" t="s">
        <v>384</v>
      </c>
      <c r="N5" s="21" t="s">
        <v>382</v>
      </c>
      <c r="P5" s="151" t="s">
        <v>386</v>
      </c>
      <c r="S5" s="116" t="s">
        <v>386</v>
      </c>
      <c r="T5" t="str">
        <f t="shared" si="1"/>
        <v>NOYES</v>
      </c>
      <c r="U5" s="36" t="str">
        <f t="shared" si="2"/>
        <v>NOENDORSE</v>
      </c>
      <c r="V5" t="str">
        <f t="shared" si="3"/>
        <v>YESENDORSE</v>
      </c>
      <c r="X5">
        <f t="shared" si="4"/>
        <v>0</v>
      </c>
      <c r="Y5">
        <f t="shared" si="4"/>
        <v>0</v>
      </c>
      <c r="Z5">
        <f t="shared" si="4"/>
        <v>0</v>
      </c>
      <c r="AA5">
        <f t="shared" si="4"/>
        <v>0</v>
      </c>
      <c r="AB5">
        <f t="shared" si="4"/>
        <v>0</v>
      </c>
      <c r="AC5">
        <f t="shared" si="4"/>
        <v>0</v>
      </c>
      <c r="AD5">
        <f t="shared" si="4"/>
        <v>0</v>
      </c>
      <c r="AE5">
        <f t="shared" si="4"/>
        <v>0</v>
      </c>
      <c r="AF5">
        <f t="shared" si="4"/>
        <v>0</v>
      </c>
      <c r="AG5">
        <f t="shared" si="4"/>
        <v>0</v>
      </c>
      <c r="AH5">
        <f t="shared" si="5"/>
        <v>0</v>
      </c>
      <c r="AI5">
        <f t="shared" si="5"/>
        <v>0</v>
      </c>
      <c r="AJ5">
        <f t="shared" si="5"/>
        <v>0</v>
      </c>
      <c r="AK5">
        <f t="shared" si="5"/>
        <v>0</v>
      </c>
      <c r="AL5">
        <f t="shared" si="5"/>
        <v>1</v>
      </c>
      <c r="AM5">
        <f t="shared" si="5"/>
        <v>0</v>
      </c>
      <c r="AN5">
        <f t="shared" si="5"/>
        <v>0</v>
      </c>
      <c r="AO5">
        <f t="shared" si="5"/>
        <v>0</v>
      </c>
      <c r="AP5">
        <f t="shared" si="5"/>
        <v>0</v>
      </c>
      <c r="AQ5">
        <f t="shared" si="5"/>
        <v>0</v>
      </c>
      <c r="AR5">
        <f t="shared" si="5"/>
        <v>0</v>
      </c>
    </row>
    <row r="6" spans="1:44" ht="117" x14ac:dyDescent="0.2">
      <c r="A6" s="7">
        <v>3</v>
      </c>
      <c r="B6" s="8" t="s">
        <v>77</v>
      </c>
      <c r="C6" s="75" t="s">
        <v>415</v>
      </c>
      <c r="D6" s="14">
        <v>208</v>
      </c>
      <c r="E6" s="72" t="s">
        <v>169</v>
      </c>
      <c r="F6" s="14">
        <v>208</v>
      </c>
      <c r="G6" s="14"/>
      <c r="H6" s="14" t="s">
        <v>401</v>
      </c>
      <c r="I6" s="8">
        <v>41</v>
      </c>
      <c r="J6" s="8"/>
      <c r="K6" s="19" t="s">
        <v>112</v>
      </c>
      <c r="L6" s="19" t="s">
        <v>428</v>
      </c>
      <c r="M6" s="13" t="s">
        <v>382</v>
      </c>
      <c r="N6" s="21" t="s">
        <v>396</v>
      </c>
      <c r="P6" s="151" t="s">
        <v>396</v>
      </c>
      <c r="S6" s="116" t="s">
        <v>396</v>
      </c>
      <c r="T6" t="str">
        <f t="shared" si="1"/>
        <v>YESUNCLEAR</v>
      </c>
      <c r="U6" s="36" t="str">
        <f t="shared" si="2"/>
        <v>YESUNCLEAR</v>
      </c>
      <c r="V6" t="str">
        <f t="shared" si="3"/>
        <v>UNCLEARUNCLEAR</v>
      </c>
      <c r="X6">
        <f t="shared" si="4"/>
        <v>0</v>
      </c>
      <c r="Y6">
        <f t="shared" si="4"/>
        <v>0</v>
      </c>
      <c r="Z6">
        <f t="shared" si="4"/>
        <v>0</v>
      </c>
      <c r="AA6">
        <f t="shared" si="4"/>
        <v>0</v>
      </c>
      <c r="AB6">
        <f t="shared" si="4"/>
        <v>0</v>
      </c>
      <c r="AC6">
        <f t="shared" si="4"/>
        <v>0</v>
      </c>
      <c r="AD6">
        <f t="shared" si="4"/>
        <v>0</v>
      </c>
      <c r="AE6">
        <f t="shared" si="4"/>
        <v>0</v>
      </c>
      <c r="AF6">
        <f t="shared" si="4"/>
        <v>0</v>
      </c>
      <c r="AG6">
        <f t="shared" si="4"/>
        <v>0</v>
      </c>
      <c r="AH6">
        <f t="shared" si="5"/>
        <v>0</v>
      </c>
      <c r="AI6">
        <f t="shared" si="5"/>
        <v>0</v>
      </c>
      <c r="AJ6">
        <f t="shared" si="5"/>
        <v>0</v>
      </c>
      <c r="AK6">
        <f t="shared" si="5"/>
        <v>0</v>
      </c>
      <c r="AL6">
        <f t="shared" si="5"/>
        <v>1</v>
      </c>
      <c r="AM6">
        <f t="shared" si="5"/>
        <v>0</v>
      </c>
      <c r="AN6">
        <f t="shared" si="5"/>
        <v>0</v>
      </c>
      <c r="AO6">
        <f t="shared" si="5"/>
        <v>0</v>
      </c>
      <c r="AP6">
        <f t="shared" si="5"/>
        <v>0</v>
      </c>
      <c r="AQ6">
        <f t="shared" si="5"/>
        <v>0</v>
      </c>
      <c r="AR6">
        <f t="shared" si="5"/>
        <v>0</v>
      </c>
    </row>
    <row r="7" spans="1:44" ht="117" x14ac:dyDescent="0.2">
      <c r="A7" s="7">
        <v>4</v>
      </c>
      <c r="B7" s="8" t="s">
        <v>77</v>
      </c>
      <c r="C7" s="75" t="s">
        <v>416</v>
      </c>
      <c r="D7" s="14">
        <v>332</v>
      </c>
      <c r="E7" s="72" t="s">
        <v>224</v>
      </c>
      <c r="F7" s="14">
        <v>333</v>
      </c>
      <c r="G7" s="14"/>
      <c r="H7" s="14" t="s">
        <v>402</v>
      </c>
      <c r="I7" s="8"/>
      <c r="J7" s="8"/>
      <c r="K7" s="19" t="s">
        <v>429</v>
      </c>
      <c r="L7" s="19" t="s">
        <v>371</v>
      </c>
      <c r="M7" s="13" t="s">
        <v>384</v>
      </c>
      <c r="N7" s="21" t="s">
        <v>382</v>
      </c>
      <c r="P7" s="151" t="s">
        <v>386</v>
      </c>
      <c r="S7" s="116" t="s">
        <v>386</v>
      </c>
      <c r="T7" t="str">
        <f t="shared" si="1"/>
        <v>NOYES</v>
      </c>
      <c r="U7" s="36" t="str">
        <f t="shared" si="2"/>
        <v>NOENDORSE</v>
      </c>
      <c r="V7" t="str">
        <f t="shared" si="3"/>
        <v>YESENDORSE</v>
      </c>
      <c r="X7">
        <f t="shared" si="4"/>
        <v>0</v>
      </c>
      <c r="Y7">
        <f t="shared" si="4"/>
        <v>0</v>
      </c>
      <c r="Z7">
        <f t="shared" si="4"/>
        <v>0</v>
      </c>
      <c r="AA7">
        <f t="shared" si="4"/>
        <v>0</v>
      </c>
      <c r="AB7">
        <f t="shared" si="4"/>
        <v>1</v>
      </c>
      <c r="AC7">
        <f t="shared" si="4"/>
        <v>0</v>
      </c>
      <c r="AD7">
        <f t="shared" si="4"/>
        <v>0</v>
      </c>
      <c r="AE7">
        <f t="shared" si="4"/>
        <v>0</v>
      </c>
      <c r="AF7">
        <f t="shared" si="4"/>
        <v>0</v>
      </c>
      <c r="AG7">
        <f t="shared" si="4"/>
        <v>0</v>
      </c>
      <c r="AH7">
        <f t="shared" si="5"/>
        <v>0</v>
      </c>
      <c r="AI7">
        <f t="shared" si="5"/>
        <v>0</v>
      </c>
      <c r="AJ7">
        <f t="shared" si="5"/>
        <v>0</v>
      </c>
      <c r="AK7">
        <f t="shared" si="5"/>
        <v>0</v>
      </c>
      <c r="AL7">
        <f t="shared" si="5"/>
        <v>0</v>
      </c>
      <c r="AM7">
        <f t="shared" si="5"/>
        <v>0</v>
      </c>
      <c r="AN7">
        <f t="shared" si="5"/>
        <v>0</v>
      </c>
      <c r="AO7">
        <f t="shared" si="5"/>
        <v>0</v>
      </c>
      <c r="AP7">
        <f t="shared" si="5"/>
        <v>0</v>
      </c>
      <c r="AQ7">
        <f t="shared" si="5"/>
        <v>0</v>
      </c>
      <c r="AR7">
        <f t="shared" si="5"/>
        <v>0</v>
      </c>
    </row>
    <row r="8" spans="1:44" ht="91" x14ac:dyDescent="0.2">
      <c r="A8" s="7">
        <v>5</v>
      </c>
      <c r="B8" s="8" t="s">
        <v>77</v>
      </c>
      <c r="C8" s="75" t="s">
        <v>417</v>
      </c>
      <c r="D8" s="14">
        <v>338</v>
      </c>
      <c r="E8" s="72" t="s">
        <v>169</v>
      </c>
      <c r="F8" s="14">
        <v>338</v>
      </c>
      <c r="G8" s="14"/>
      <c r="H8" s="14" t="s">
        <v>403</v>
      </c>
      <c r="I8" s="8">
        <v>43</v>
      </c>
      <c r="J8" s="8"/>
      <c r="K8" s="19" t="s">
        <v>515</v>
      </c>
      <c r="L8" s="19" t="s">
        <v>147</v>
      </c>
      <c r="M8" s="13" t="s">
        <v>382</v>
      </c>
      <c r="N8" s="21" t="s">
        <v>396</v>
      </c>
      <c r="P8" s="151" t="s">
        <v>386</v>
      </c>
      <c r="S8" s="116" t="s">
        <v>386</v>
      </c>
      <c r="T8" t="str">
        <f t="shared" si="1"/>
        <v>YESUNCLEAR</v>
      </c>
      <c r="U8" s="36" t="str">
        <f t="shared" si="2"/>
        <v>YESENDORSE</v>
      </c>
      <c r="V8" t="str">
        <f t="shared" si="3"/>
        <v>UNCLEARENDORSE</v>
      </c>
      <c r="X8">
        <f t="shared" si="4"/>
        <v>0</v>
      </c>
      <c r="Y8">
        <f t="shared" si="4"/>
        <v>0</v>
      </c>
      <c r="Z8">
        <f t="shared" si="4"/>
        <v>0</v>
      </c>
      <c r="AA8">
        <f t="shared" si="4"/>
        <v>0</v>
      </c>
      <c r="AB8">
        <f t="shared" si="4"/>
        <v>0</v>
      </c>
      <c r="AC8">
        <f t="shared" si="4"/>
        <v>0</v>
      </c>
      <c r="AD8">
        <f t="shared" si="4"/>
        <v>0</v>
      </c>
      <c r="AE8">
        <f t="shared" si="4"/>
        <v>0</v>
      </c>
      <c r="AF8">
        <f t="shared" si="4"/>
        <v>0</v>
      </c>
      <c r="AG8">
        <f t="shared" si="4"/>
        <v>0</v>
      </c>
      <c r="AH8">
        <f t="shared" si="5"/>
        <v>0</v>
      </c>
      <c r="AI8">
        <f t="shared" si="5"/>
        <v>0</v>
      </c>
      <c r="AJ8">
        <f t="shared" si="5"/>
        <v>0</v>
      </c>
      <c r="AK8">
        <f t="shared" si="5"/>
        <v>0</v>
      </c>
      <c r="AL8">
        <f t="shared" si="5"/>
        <v>1</v>
      </c>
      <c r="AM8">
        <f t="shared" si="5"/>
        <v>0</v>
      </c>
      <c r="AN8">
        <f t="shared" si="5"/>
        <v>0</v>
      </c>
      <c r="AO8">
        <f t="shared" si="5"/>
        <v>0</v>
      </c>
      <c r="AP8">
        <f t="shared" si="5"/>
        <v>0</v>
      </c>
      <c r="AQ8">
        <f t="shared" si="5"/>
        <v>0</v>
      </c>
      <c r="AR8">
        <f t="shared" si="5"/>
        <v>0</v>
      </c>
    </row>
    <row r="9" spans="1:44" ht="117" x14ac:dyDescent="0.2">
      <c r="A9" s="7">
        <v>6</v>
      </c>
      <c r="B9" s="8" t="s">
        <v>77</v>
      </c>
      <c r="C9" s="75" t="s">
        <v>417</v>
      </c>
      <c r="D9" s="14" t="s">
        <v>78</v>
      </c>
      <c r="E9" s="72" t="s">
        <v>179</v>
      </c>
      <c r="F9" s="14">
        <v>338</v>
      </c>
      <c r="G9" s="14">
        <v>339</v>
      </c>
      <c r="H9" s="14" t="s">
        <v>404</v>
      </c>
      <c r="I9" s="8">
        <v>44</v>
      </c>
      <c r="J9" s="8" t="s">
        <v>230</v>
      </c>
      <c r="K9" s="19" t="s">
        <v>430</v>
      </c>
      <c r="L9" s="19" t="s">
        <v>431</v>
      </c>
      <c r="M9" s="13" t="s">
        <v>382</v>
      </c>
      <c r="N9" s="21" t="s">
        <v>382</v>
      </c>
      <c r="P9" s="151" t="s">
        <v>386</v>
      </c>
      <c r="S9" s="116" t="s">
        <v>386</v>
      </c>
      <c r="T9" t="str">
        <f t="shared" si="1"/>
        <v>YESYES</v>
      </c>
      <c r="U9" s="36" t="str">
        <f t="shared" si="2"/>
        <v>YESENDORSE</v>
      </c>
      <c r="V9" t="str">
        <f t="shared" si="3"/>
        <v>YESENDORSE</v>
      </c>
      <c r="X9">
        <f t="shared" si="4"/>
        <v>0</v>
      </c>
      <c r="Y9">
        <f t="shared" si="4"/>
        <v>0</v>
      </c>
      <c r="Z9">
        <f t="shared" si="4"/>
        <v>0</v>
      </c>
      <c r="AA9">
        <f t="shared" si="4"/>
        <v>0</v>
      </c>
      <c r="AB9">
        <f t="shared" si="4"/>
        <v>0</v>
      </c>
      <c r="AC9">
        <f t="shared" si="4"/>
        <v>0</v>
      </c>
      <c r="AD9">
        <f t="shared" si="4"/>
        <v>0</v>
      </c>
      <c r="AE9">
        <f t="shared" si="4"/>
        <v>0</v>
      </c>
      <c r="AF9">
        <f t="shared" si="4"/>
        <v>0</v>
      </c>
      <c r="AG9">
        <f t="shared" si="4"/>
        <v>1</v>
      </c>
      <c r="AH9">
        <f t="shared" si="5"/>
        <v>0</v>
      </c>
      <c r="AI9">
        <f t="shared" si="5"/>
        <v>0</v>
      </c>
      <c r="AJ9">
        <f t="shared" si="5"/>
        <v>0</v>
      </c>
      <c r="AK9">
        <f t="shared" si="5"/>
        <v>0</v>
      </c>
      <c r="AL9">
        <f t="shared" si="5"/>
        <v>1</v>
      </c>
      <c r="AM9">
        <f t="shared" si="5"/>
        <v>0</v>
      </c>
      <c r="AN9">
        <f t="shared" si="5"/>
        <v>0</v>
      </c>
      <c r="AO9">
        <f t="shared" si="5"/>
        <v>0</v>
      </c>
      <c r="AP9">
        <f t="shared" si="5"/>
        <v>0</v>
      </c>
      <c r="AQ9">
        <f t="shared" si="5"/>
        <v>0</v>
      </c>
      <c r="AR9">
        <f t="shared" si="5"/>
        <v>0</v>
      </c>
    </row>
    <row r="10" spans="1:44" ht="117" x14ac:dyDescent="0.2">
      <c r="A10" s="7">
        <v>7</v>
      </c>
      <c r="B10" s="8" t="s">
        <v>77</v>
      </c>
      <c r="C10" s="75" t="s">
        <v>418</v>
      </c>
      <c r="D10" s="14">
        <v>341</v>
      </c>
      <c r="E10" s="72" t="s">
        <v>179</v>
      </c>
      <c r="F10" s="14">
        <v>341</v>
      </c>
      <c r="G10" s="14"/>
      <c r="H10" s="14" t="s">
        <v>405</v>
      </c>
      <c r="I10" s="8">
        <v>45</v>
      </c>
      <c r="J10" s="8"/>
      <c r="K10" s="19" t="s">
        <v>114</v>
      </c>
      <c r="L10" s="19" t="s">
        <v>432</v>
      </c>
      <c r="M10" s="13" t="s">
        <v>382</v>
      </c>
      <c r="N10" s="21" t="s">
        <v>382</v>
      </c>
      <c r="P10" s="151" t="s">
        <v>396</v>
      </c>
      <c r="S10" s="116" t="s">
        <v>397</v>
      </c>
      <c r="T10" t="str">
        <f t="shared" si="1"/>
        <v>YESYES</v>
      </c>
      <c r="U10" s="36" t="str">
        <f t="shared" si="2"/>
        <v>YESUNCLEAR</v>
      </c>
      <c r="V10" t="str">
        <f t="shared" si="3"/>
        <v>YESUNCLEAR</v>
      </c>
      <c r="X10">
        <f t="shared" si="4"/>
        <v>0</v>
      </c>
      <c r="Y10">
        <f t="shared" si="4"/>
        <v>0</v>
      </c>
      <c r="Z10">
        <f t="shared" si="4"/>
        <v>0</v>
      </c>
      <c r="AA10">
        <f t="shared" si="4"/>
        <v>0</v>
      </c>
      <c r="AB10">
        <f t="shared" si="4"/>
        <v>0</v>
      </c>
      <c r="AC10">
        <f t="shared" si="4"/>
        <v>0</v>
      </c>
      <c r="AD10">
        <f t="shared" si="4"/>
        <v>0</v>
      </c>
      <c r="AE10">
        <f t="shared" si="4"/>
        <v>0</v>
      </c>
      <c r="AF10">
        <f t="shared" si="4"/>
        <v>0</v>
      </c>
      <c r="AG10">
        <f t="shared" si="4"/>
        <v>1</v>
      </c>
      <c r="AH10">
        <f t="shared" si="5"/>
        <v>0</v>
      </c>
      <c r="AI10">
        <f t="shared" si="5"/>
        <v>0</v>
      </c>
      <c r="AJ10">
        <f t="shared" si="5"/>
        <v>0</v>
      </c>
      <c r="AK10">
        <f t="shared" si="5"/>
        <v>0</v>
      </c>
      <c r="AL10">
        <f t="shared" si="5"/>
        <v>1</v>
      </c>
      <c r="AM10">
        <f t="shared" si="5"/>
        <v>0</v>
      </c>
      <c r="AN10">
        <f t="shared" si="5"/>
        <v>0</v>
      </c>
      <c r="AO10">
        <f t="shared" si="5"/>
        <v>0</v>
      </c>
      <c r="AP10">
        <f t="shared" si="5"/>
        <v>0</v>
      </c>
      <c r="AQ10">
        <f t="shared" si="5"/>
        <v>0</v>
      </c>
      <c r="AR10">
        <f t="shared" si="5"/>
        <v>0</v>
      </c>
    </row>
    <row r="11" spans="1:44" ht="78" x14ac:dyDescent="0.2">
      <c r="A11" s="7">
        <v>8</v>
      </c>
      <c r="B11" s="8" t="s">
        <v>77</v>
      </c>
      <c r="C11" s="75" t="s">
        <v>419</v>
      </c>
      <c r="D11" s="14">
        <v>404</v>
      </c>
      <c r="E11" s="72" t="s">
        <v>169</v>
      </c>
      <c r="F11" s="14">
        <v>404</v>
      </c>
      <c r="G11" s="14"/>
      <c r="H11" s="14" t="s">
        <v>406</v>
      </c>
      <c r="I11" s="8">
        <v>46</v>
      </c>
      <c r="J11" s="8"/>
      <c r="K11" s="19" t="s">
        <v>123</v>
      </c>
      <c r="L11" s="19" t="s">
        <v>115</v>
      </c>
      <c r="M11" s="13" t="s">
        <v>382</v>
      </c>
      <c r="N11" s="21" t="s">
        <v>382</v>
      </c>
      <c r="P11" s="151" t="s">
        <v>396</v>
      </c>
      <c r="S11" s="116" t="s">
        <v>396</v>
      </c>
      <c r="T11" t="str">
        <f t="shared" si="1"/>
        <v>YESYES</v>
      </c>
      <c r="U11" s="36" t="str">
        <f t="shared" si="2"/>
        <v>YESUNCLEAR</v>
      </c>
      <c r="V11" t="str">
        <f t="shared" si="3"/>
        <v>YESUNCLEAR</v>
      </c>
      <c r="X11">
        <f t="shared" si="4"/>
        <v>0</v>
      </c>
      <c r="Y11">
        <f t="shared" si="4"/>
        <v>0</v>
      </c>
      <c r="Z11">
        <f t="shared" si="4"/>
        <v>0</v>
      </c>
      <c r="AA11">
        <f t="shared" si="4"/>
        <v>0</v>
      </c>
      <c r="AB11">
        <f t="shared" si="4"/>
        <v>0</v>
      </c>
      <c r="AC11">
        <f t="shared" si="4"/>
        <v>0</v>
      </c>
      <c r="AD11">
        <f t="shared" si="4"/>
        <v>0</v>
      </c>
      <c r="AE11">
        <f t="shared" si="4"/>
        <v>0</v>
      </c>
      <c r="AF11">
        <f t="shared" si="4"/>
        <v>0</v>
      </c>
      <c r="AG11">
        <f t="shared" si="4"/>
        <v>0</v>
      </c>
      <c r="AH11">
        <f t="shared" si="5"/>
        <v>0</v>
      </c>
      <c r="AI11">
        <f t="shared" si="5"/>
        <v>0</v>
      </c>
      <c r="AJ11">
        <f t="shared" si="5"/>
        <v>0</v>
      </c>
      <c r="AK11">
        <f t="shared" si="5"/>
        <v>0</v>
      </c>
      <c r="AL11">
        <f t="shared" si="5"/>
        <v>1</v>
      </c>
      <c r="AM11">
        <f t="shared" si="5"/>
        <v>0</v>
      </c>
      <c r="AN11">
        <f t="shared" si="5"/>
        <v>0</v>
      </c>
      <c r="AO11">
        <f t="shared" si="5"/>
        <v>0</v>
      </c>
      <c r="AP11">
        <f t="shared" si="5"/>
        <v>0</v>
      </c>
      <c r="AQ11">
        <f t="shared" si="5"/>
        <v>0</v>
      </c>
      <c r="AR11">
        <f t="shared" si="5"/>
        <v>0</v>
      </c>
    </row>
    <row r="12" spans="1:44" ht="78" x14ac:dyDescent="0.2">
      <c r="A12" s="7">
        <v>9</v>
      </c>
      <c r="B12" s="8" t="s">
        <v>77</v>
      </c>
      <c r="C12" s="75" t="s">
        <v>420</v>
      </c>
      <c r="D12" s="14">
        <v>486</v>
      </c>
      <c r="E12" s="72" t="s">
        <v>224</v>
      </c>
      <c r="F12" s="14">
        <v>486</v>
      </c>
      <c r="G12" s="14"/>
      <c r="H12" s="14" t="s">
        <v>407</v>
      </c>
      <c r="I12" s="8">
        <v>62</v>
      </c>
      <c r="J12" s="8"/>
      <c r="K12" s="19" t="s">
        <v>222</v>
      </c>
      <c r="L12" s="19" t="s">
        <v>223</v>
      </c>
      <c r="M12" s="13" t="s">
        <v>384</v>
      </c>
      <c r="N12" s="21" t="s">
        <v>382</v>
      </c>
      <c r="P12" s="151" t="s">
        <v>386</v>
      </c>
      <c r="S12" s="116" t="s">
        <v>386</v>
      </c>
      <c r="T12" t="str">
        <f t="shared" si="1"/>
        <v>NOYES</v>
      </c>
      <c r="U12" s="36" t="str">
        <f t="shared" si="2"/>
        <v>NOENDORSE</v>
      </c>
      <c r="V12" t="str">
        <f t="shared" si="3"/>
        <v>YESENDORSE</v>
      </c>
      <c r="X12">
        <f t="shared" si="4"/>
        <v>0</v>
      </c>
      <c r="Y12">
        <f t="shared" si="4"/>
        <v>0</v>
      </c>
      <c r="Z12">
        <f t="shared" si="4"/>
        <v>0</v>
      </c>
      <c r="AA12">
        <f t="shared" si="4"/>
        <v>0</v>
      </c>
      <c r="AB12">
        <f t="shared" si="4"/>
        <v>1</v>
      </c>
      <c r="AC12">
        <f t="shared" si="4"/>
        <v>0</v>
      </c>
      <c r="AD12">
        <f t="shared" si="4"/>
        <v>0</v>
      </c>
      <c r="AE12">
        <f t="shared" si="4"/>
        <v>0</v>
      </c>
      <c r="AF12">
        <f t="shared" si="4"/>
        <v>0</v>
      </c>
      <c r="AG12">
        <f t="shared" si="4"/>
        <v>0</v>
      </c>
      <c r="AH12">
        <f t="shared" si="5"/>
        <v>0</v>
      </c>
      <c r="AI12">
        <f t="shared" si="5"/>
        <v>0</v>
      </c>
      <c r="AJ12">
        <f t="shared" si="5"/>
        <v>0</v>
      </c>
      <c r="AK12">
        <f t="shared" si="5"/>
        <v>0</v>
      </c>
      <c r="AL12">
        <f t="shared" si="5"/>
        <v>0</v>
      </c>
      <c r="AM12">
        <f t="shared" si="5"/>
        <v>0</v>
      </c>
      <c r="AN12">
        <f t="shared" si="5"/>
        <v>0</v>
      </c>
      <c r="AO12">
        <f t="shared" si="5"/>
        <v>0</v>
      </c>
      <c r="AP12">
        <f t="shared" si="5"/>
        <v>0</v>
      </c>
      <c r="AQ12">
        <f t="shared" si="5"/>
        <v>0</v>
      </c>
      <c r="AR12">
        <f t="shared" si="5"/>
        <v>0</v>
      </c>
    </row>
    <row r="13" spans="1:44" ht="91" x14ac:dyDescent="0.2">
      <c r="A13" s="7">
        <v>10</v>
      </c>
      <c r="B13" s="8" t="s">
        <v>77</v>
      </c>
      <c r="C13" s="75" t="s">
        <v>421</v>
      </c>
      <c r="D13" s="14" t="s">
        <v>79</v>
      </c>
      <c r="E13" s="72" t="s">
        <v>179</v>
      </c>
      <c r="F13" s="14">
        <v>489</v>
      </c>
      <c r="G13" s="14">
        <v>490</v>
      </c>
      <c r="H13" s="14" t="s">
        <v>408</v>
      </c>
      <c r="I13" s="8">
        <v>47</v>
      </c>
      <c r="J13" s="8"/>
      <c r="K13" s="19" t="s">
        <v>373</v>
      </c>
      <c r="L13" s="19" t="s">
        <v>116</v>
      </c>
      <c r="M13" s="13" t="s">
        <v>382</v>
      </c>
      <c r="N13" s="21" t="s">
        <v>382</v>
      </c>
      <c r="P13" s="151" t="s">
        <v>396</v>
      </c>
      <c r="S13" s="116" t="s">
        <v>397</v>
      </c>
      <c r="T13" t="str">
        <f t="shared" si="1"/>
        <v>YESYES</v>
      </c>
      <c r="U13" s="36" t="str">
        <f t="shared" si="2"/>
        <v>YESUNCLEAR</v>
      </c>
      <c r="V13" t="str">
        <f t="shared" si="3"/>
        <v>YESUNCLEAR</v>
      </c>
      <c r="X13">
        <f t="shared" si="4"/>
        <v>0</v>
      </c>
      <c r="Y13">
        <f t="shared" si="4"/>
        <v>0</v>
      </c>
      <c r="Z13">
        <f t="shared" si="4"/>
        <v>0</v>
      </c>
      <c r="AA13">
        <f t="shared" si="4"/>
        <v>0</v>
      </c>
      <c r="AB13">
        <f t="shared" si="4"/>
        <v>0</v>
      </c>
      <c r="AC13">
        <f t="shared" si="4"/>
        <v>0</v>
      </c>
      <c r="AD13">
        <f t="shared" si="4"/>
        <v>0</v>
      </c>
      <c r="AE13">
        <f t="shared" si="4"/>
        <v>0</v>
      </c>
      <c r="AF13">
        <f t="shared" si="4"/>
        <v>0</v>
      </c>
      <c r="AG13">
        <f t="shared" si="4"/>
        <v>1</v>
      </c>
      <c r="AH13">
        <f t="shared" si="5"/>
        <v>0</v>
      </c>
      <c r="AI13">
        <f t="shared" si="5"/>
        <v>0</v>
      </c>
      <c r="AJ13">
        <f t="shared" si="5"/>
        <v>0</v>
      </c>
      <c r="AK13">
        <f t="shared" si="5"/>
        <v>0</v>
      </c>
      <c r="AL13">
        <f t="shared" si="5"/>
        <v>1</v>
      </c>
      <c r="AM13">
        <f t="shared" si="5"/>
        <v>0</v>
      </c>
      <c r="AN13">
        <f t="shared" si="5"/>
        <v>0</v>
      </c>
      <c r="AO13">
        <f t="shared" si="5"/>
        <v>0</v>
      </c>
      <c r="AP13">
        <f t="shared" si="5"/>
        <v>0</v>
      </c>
      <c r="AQ13">
        <f t="shared" si="5"/>
        <v>0</v>
      </c>
      <c r="AR13">
        <f t="shared" si="5"/>
        <v>0</v>
      </c>
    </row>
    <row r="14" spans="1:44" ht="65" x14ac:dyDescent="0.2">
      <c r="A14" s="7">
        <v>11</v>
      </c>
      <c r="B14" s="8" t="s">
        <v>77</v>
      </c>
      <c r="C14" s="75" t="s">
        <v>422</v>
      </c>
      <c r="D14" s="14">
        <v>512</v>
      </c>
      <c r="E14" s="72" t="s">
        <v>169</v>
      </c>
      <c r="F14" s="14">
        <v>512</v>
      </c>
      <c r="G14" s="14"/>
      <c r="H14" s="14" t="s">
        <v>409</v>
      </c>
      <c r="I14" s="8">
        <v>48</v>
      </c>
      <c r="J14" s="8"/>
      <c r="K14" s="19" t="s">
        <v>124</v>
      </c>
      <c r="L14" s="19" t="s">
        <v>117</v>
      </c>
      <c r="M14" s="13" t="s">
        <v>384</v>
      </c>
      <c r="N14" s="21" t="s">
        <v>396</v>
      </c>
      <c r="P14" s="151" t="s">
        <v>386</v>
      </c>
      <c r="S14" s="116" t="s">
        <v>386</v>
      </c>
      <c r="T14" t="str">
        <f t="shared" si="1"/>
        <v>NOUNCLEAR</v>
      </c>
      <c r="U14" s="36" t="str">
        <f t="shared" si="2"/>
        <v>NOENDORSE</v>
      </c>
      <c r="V14" t="str">
        <f t="shared" si="3"/>
        <v>UNCLEARENDORSE</v>
      </c>
      <c r="X14">
        <f t="shared" ref="X14:AG23" si="6">IF(ISERROR(SEARCH(X$2,$E14,1)),0,1)</f>
        <v>0</v>
      </c>
      <c r="Y14">
        <f t="shared" si="6"/>
        <v>0</v>
      </c>
      <c r="Z14">
        <f t="shared" si="6"/>
        <v>0</v>
      </c>
      <c r="AA14">
        <f t="shared" si="6"/>
        <v>0</v>
      </c>
      <c r="AB14">
        <f t="shared" si="6"/>
        <v>0</v>
      </c>
      <c r="AC14">
        <f t="shared" si="6"/>
        <v>0</v>
      </c>
      <c r="AD14">
        <f t="shared" si="6"/>
        <v>0</v>
      </c>
      <c r="AE14">
        <f t="shared" si="6"/>
        <v>0</v>
      </c>
      <c r="AF14">
        <f t="shared" si="6"/>
        <v>0</v>
      </c>
      <c r="AG14">
        <f t="shared" si="6"/>
        <v>0</v>
      </c>
      <c r="AH14">
        <f t="shared" ref="AH14:AR23" si="7">IF(ISERROR(SEARCH(AH$2,$E14,1)),0,1)</f>
        <v>0</v>
      </c>
      <c r="AI14">
        <f t="shared" si="7"/>
        <v>0</v>
      </c>
      <c r="AJ14">
        <f t="shared" si="7"/>
        <v>0</v>
      </c>
      <c r="AK14">
        <f t="shared" si="7"/>
        <v>0</v>
      </c>
      <c r="AL14">
        <f t="shared" si="7"/>
        <v>1</v>
      </c>
      <c r="AM14">
        <f t="shared" si="7"/>
        <v>0</v>
      </c>
      <c r="AN14">
        <f t="shared" si="7"/>
        <v>0</v>
      </c>
      <c r="AO14">
        <f t="shared" si="7"/>
        <v>0</v>
      </c>
      <c r="AP14">
        <f t="shared" si="7"/>
        <v>0</v>
      </c>
      <c r="AQ14">
        <f t="shared" si="7"/>
        <v>0</v>
      </c>
      <c r="AR14">
        <f t="shared" si="7"/>
        <v>0</v>
      </c>
    </row>
    <row r="15" spans="1:44" ht="156" x14ac:dyDescent="0.2">
      <c r="A15" s="7">
        <v>12</v>
      </c>
      <c r="B15" s="8" t="s">
        <v>77</v>
      </c>
      <c r="C15" s="75" t="s">
        <v>423</v>
      </c>
      <c r="D15" s="14">
        <v>521</v>
      </c>
      <c r="E15" s="72" t="s">
        <v>179</v>
      </c>
      <c r="F15" s="14">
        <v>521</v>
      </c>
      <c r="G15" s="14"/>
      <c r="H15" s="14" t="s">
        <v>410</v>
      </c>
      <c r="I15" s="8">
        <v>49</v>
      </c>
      <c r="J15" s="8"/>
      <c r="K15" s="19" t="s">
        <v>374</v>
      </c>
      <c r="L15" s="19" t="s">
        <v>118</v>
      </c>
      <c r="M15" s="13" t="s">
        <v>384</v>
      </c>
      <c r="N15" s="21" t="s">
        <v>382</v>
      </c>
      <c r="P15" s="151" t="s">
        <v>386</v>
      </c>
      <c r="S15" s="116" t="s">
        <v>386</v>
      </c>
      <c r="T15" t="str">
        <f t="shared" si="1"/>
        <v>NOYES</v>
      </c>
      <c r="U15" s="36" t="str">
        <f t="shared" si="2"/>
        <v>NOENDORSE</v>
      </c>
      <c r="V15" t="str">
        <f t="shared" si="3"/>
        <v>YESENDORSE</v>
      </c>
      <c r="X15">
        <f t="shared" si="6"/>
        <v>0</v>
      </c>
      <c r="Y15">
        <f t="shared" si="6"/>
        <v>0</v>
      </c>
      <c r="Z15">
        <f t="shared" si="6"/>
        <v>0</v>
      </c>
      <c r="AA15">
        <f t="shared" si="6"/>
        <v>0</v>
      </c>
      <c r="AB15">
        <f t="shared" si="6"/>
        <v>0</v>
      </c>
      <c r="AC15">
        <f t="shared" si="6"/>
        <v>0</v>
      </c>
      <c r="AD15">
        <f t="shared" si="6"/>
        <v>0</v>
      </c>
      <c r="AE15">
        <f t="shared" si="6"/>
        <v>0</v>
      </c>
      <c r="AF15">
        <f t="shared" si="6"/>
        <v>0</v>
      </c>
      <c r="AG15">
        <f t="shared" si="6"/>
        <v>1</v>
      </c>
      <c r="AH15">
        <f t="shared" si="7"/>
        <v>0</v>
      </c>
      <c r="AI15">
        <f t="shared" si="7"/>
        <v>0</v>
      </c>
      <c r="AJ15">
        <f t="shared" si="7"/>
        <v>0</v>
      </c>
      <c r="AK15">
        <f t="shared" si="7"/>
        <v>0</v>
      </c>
      <c r="AL15">
        <f t="shared" si="7"/>
        <v>1</v>
      </c>
      <c r="AM15">
        <f t="shared" si="7"/>
        <v>0</v>
      </c>
      <c r="AN15">
        <f t="shared" si="7"/>
        <v>0</v>
      </c>
      <c r="AO15">
        <f t="shared" si="7"/>
        <v>0</v>
      </c>
      <c r="AP15">
        <f t="shared" si="7"/>
        <v>0</v>
      </c>
      <c r="AQ15">
        <f t="shared" si="7"/>
        <v>0</v>
      </c>
      <c r="AR15">
        <f t="shared" si="7"/>
        <v>0</v>
      </c>
    </row>
    <row r="16" spans="1:44" ht="65" x14ac:dyDescent="0.2">
      <c r="A16" s="7">
        <v>13</v>
      </c>
      <c r="B16" s="8" t="s">
        <v>77</v>
      </c>
      <c r="C16" s="75" t="s">
        <v>424</v>
      </c>
      <c r="D16" s="14">
        <v>532</v>
      </c>
      <c r="E16" s="72" t="s">
        <v>169</v>
      </c>
      <c r="F16" s="14">
        <v>532</v>
      </c>
      <c r="G16" s="14"/>
      <c r="H16" s="14" t="s">
        <v>411</v>
      </c>
      <c r="I16" s="8">
        <v>50</v>
      </c>
      <c r="J16" s="8"/>
      <c r="K16" s="19" t="s">
        <v>125</v>
      </c>
      <c r="L16" s="19" t="s">
        <v>119</v>
      </c>
      <c r="M16" s="13" t="s">
        <v>382</v>
      </c>
      <c r="N16" s="21" t="s">
        <v>382</v>
      </c>
      <c r="P16" s="151" t="s">
        <v>386</v>
      </c>
      <c r="S16" s="116" t="s">
        <v>386</v>
      </c>
      <c r="T16" t="str">
        <f t="shared" si="1"/>
        <v>YESYES</v>
      </c>
      <c r="U16" s="36" t="str">
        <f t="shared" si="2"/>
        <v>YESENDORSE</v>
      </c>
      <c r="V16" t="str">
        <f t="shared" si="3"/>
        <v>YESENDORSE</v>
      </c>
      <c r="X16">
        <f t="shared" si="6"/>
        <v>0</v>
      </c>
      <c r="Y16">
        <f t="shared" si="6"/>
        <v>0</v>
      </c>
      <c r="Z16">
        <f t="shared" si="6"/>
        <v>0</v>
      </c>
      <c r="AA16">
        <f t="shared" si="6"/>
        <v>0</v>
      </c>
      <c r="AB16">
        <f t="shared" si="6"/>
        <v>0</v>
      </c>
      <c r="AC16">
        <f t="shared" si="6"/>
        <v>0</v>
      </c>
      <c r="AD16">
        <f t="shared" si="6"/>
        <v>0</v>
      </c>
      <c r="AE16">
        <f t="shared" si="6"/>
        <v>0</v>
      </c>
      <c r="AF16">
        <f t="shared" si="6"/>
        <v>0</v>
      </c>
      <c r="AG16">
        <f t="shared" si="6"/>
        <v>0</v>
      </c>
      <c r="AH16">
        <f t="shared" si="7"/>
        <v>0</v>
      </c>
      <c r="AI16">
        <f t="shared" si="7"/>
        <v>0</v>
      </c>
      <c r="AJ16">
        <f t="shared" si="7"/>
        <v>0</v>
      </c>
      <c r="AK16">
        <f t="shared" si="7"/>
        <v>0</v>
      </c>
      <c r="AL16">
        <f t="shared" si="7"/>
        <v>1</v>
      </c>
      <c r="AM16">
        <f t="shared" si="7"/>
        <v>0</v>
      </c>
      <c r="AN16">
        <f t="shared" si="7"/>
        <v>0</v>
      </c>
      <c r="AO16">
        <f t="shared" si="7"/>
        <v>0</v>
      </c>
      <c r="AP16">
        <f t="shared" si="7"/>
        <v>0</v>
      </c>
      <c r="AQ16">
        <f t="shared" si="7"/>
        <v>0</v>
      </c>
      <c r="AR16">
        <f t="shared" si="7"/>
        <v>0</v>
      </c>
    </row>
    <row r="17" spans="1:44" ht="130" x14ac:dyDescent="0.2">
      <c r="A17" s="7">
        <v>14</v>
      </c>
      <c r="B17" s="8" t="s">
        <v>77</v>
      </c>
      <c r="C17" s="75" t="s">
        <v>376</v>
      </c>
      <c r="D17" s="14" t="s">
        <v>375</v>
      </c>
      <c r="E17" s="72" t="s">
        <v>372</v>
      </c>
      <c r="F17" s="14">
        <v>539</v>
      </c>
      <c r="G17" s="14">
        <v>540</v>
      </c>
      <c r="H17" s="14" t="s">
        <v>412</v>
      </c>
      <c r="I17" s="8"/>
      <c r="J17" s="8"/>
      <c r="K17" s="19" t="s">
        <v>377</v>
      </c>
      <c r="L17" s="19" t="s">
        <v>378</v>
      </c>
      <c r="M17" s="13" t="s">
        <v>384</v>
      </c>
      <c r="N17" s="21" t="s">
        <v>382</v>
      </c>
      <c r="P17" s="151" t="s">
        <v>396</v>
      </c>
      <c r="S17" s="116" t="s">
        <v>398</v>
      </c>
      <c r="T17" t="str">
        <f t="shared" si="1"/>
        <v>NOYES</v>
      </c>
      <c r="U17" s="36" t="str">
        <f t="shared" si="2"/>
        <v>NOUNCLEAR</v>
      </c>
      <c r="V17" t="str">
        <f t="shared" si="3"/>
        <v>YESUNCLEAR</v>
      </c>
      <c r="X17">
        <f t="shared" si="6"/>
        <v>0</v>
      </c>
      <c r="Y17">
        <f t="shared" si="6"/>
        <v>0</v>
      </c>
      <c r="Z17">
        <f t="shared" si="6"/>
        <v>0</v>
      </c>
      <c r="AA17">
        <f t="shared" si="6"/>
        <v>0</v>
      </c>
      <c r="AB17">
        <f t="shared" si="6"/>
        <v>0</v>
      </c>
      <c r="AC17">
        <f t="shared" si="6"/>
        <v>0</v>
      </c>
      <c r="AD17">
        <f t="shared" si="6"/>
        <v>0</v>
      </c>
      <c r="AE17">
        <f t="shared" si="6"/>
        <v>0</v>
      </c>
      <c r="AF17">
        <f t="shared" si="6"/>
        <v>0</v>
      </c>
      <c r="AG17">
        <f t="shared" si="6"/>
        <v>0</v>
      </c>
      <c r="AH17">
        <f t="shared" si="7"/>
        <v>0</v>
      </c>
      <c r="AI17">
        <f t="shared" si="7"/>
        <v>1</v>
      </c>
      <c r="AJ17">
        <f t="shared" si="7"/>
        <v>0</v>
      </c>
      <c r="AK17">
        <f t="shared" si="7"/>
        <v>0</v>
      </c>
      <c r="AL17">
        <f t="shared" si="7"/>
        <v>0</v>
      </c>
      <c r="AM17">
        <f t="shared" si="7"/>
        <v>0</v>
      </c>
      <c r="AN17">
        <f t="shared" si="7"/>
        <v>0</v>
      </c>
      <c r="AO17">
        <f t="shared" si="7"/>
        <v>0</v>
      </c>
      <c r="AP17">
        <f t="shared" si="7"/>
        <v>0</v>
      </c>
      <c r="AQ17">
        <f t="shared" si="7"/>
        <v>0</v>
      </c>
      <c r="AR17">
        <f t="shared" si="7"/>
        <v>0</v>
      </c>
    </row>
    <row r="18" spans="1:44" ht="52" x14ac:dyDescent="0.2">
      <c r="A18" s="7">
        <v>15</v>
      </c>
      <c r="B18" s="8" t="s">
        <v>69</v>
      </c>
      <c r="C18" s="75" t="s">
        <v>70</v>
      </c>
      <c r="D18" s="14">
        <v>51</v>
      </c>
      <c r="E18" s="72" t="s">
        <v>179</v>
      </c>
      <c r="F18" s="14">
        <v>51</v>
      </c>
      <c r="G18" s="14"/>
      <c r="H18" s="14" t="str">
        <f t="shared" ref="H18:H49" si="8">"("&amp;B18&amp;", "&amp;C18&amp;", "&amp;D18&amp;")"</f>
        <v>(TMS, I.iii.2.1, 51)</v>
      </c>
      <c r="I18" s="8">
        <v>31</v>
      </c>
      <c r="J18" s="8"/>
      <c r="K18" s="19" t="s">
        <v>99</v>
      </c>
      <c r="L18" s="19" t="s">
        <v>146</v>
      </c>
      <c r="M18" s="13" t="s">
        <v>384</v>
      </c>
      <c r="N18" s="21" t="s">
        <v>382</v>
      </c>
      <c r="P18" s="151" t="s">
        <v>88</v>
      </c>
      <c r="S18" s="116" t="s">
        <v>88</v>
      </c>
      <c r="T18" t="str">
        <f t="shared" si="1"/>
        <v>NOYES</v>
      </c>
      <c r="U18" s="36" t="str">
        <f t="shared" si="2"/>
        <v>NON/A</v>
      </c>
      <c r="V18" t="str">
        <f t="shared" si="3"/>
        <v>YESN/A</v>
      </c>
      <c r="X18">
        <f t="shared" si="6"/>
        <v>0</v>
      </c>
      <c r="Y18">
        <f t="shared" si="6"/>
        <v>0</v>
      </c>
      <c r="Z18">
        <f t="shared" si="6"/>
        <v>0</v>
      </c>
      <c r="AA18">
        <f t="shared" si="6"/>
        <v>0</v>
      </c>
      <c r="AB18">
        <f t="shared" si="6"/>
        <v>0</v>
      </c>
      <c r="AC18">
        <f t="shared" si="6"/>
        <v>0</v>
      </c>
      <c r="AD18">
        <f t="shared" si="6"/>
        <v>0</v>
      </c>
      <c r="AE18">
        <f t="shared" si="6"/>
        <v>0</v>
      </c>
      <c r="AF18">
        <f t="shared" si="6"/>
        <v>0</v>
      </c>
      <c r="AG18">
        <f t="shared" si="6"/>
        <v>1</v>
      </c>
      <c r="AH18">
        <f t="shared" si="7"/>
        <v>0</v>
      </c>
      <c r="AI18">
        <f t="shared" si="7"/>
        <v>0</v>
      </c>
      <c r="AJ18">
        <f t="shared" si="7"/>
        <v>0</v>
      </c>
      <c r="AK18">
        <f t="shared" si="7"/>
        <v>0</v>
      </c>
      <c r="AL18">
        <f t="shared" si="7"/>
        <v>1</v>
      </c>
      <c r="AM18">
        <f t="shared" si="7"/>
        <v>0</v>
      </c>
      <c r="AN18">
        <f t="shared" si="7"/>
        <v>0</v>
      </c>
      <c r="AO18">
        <f t="shared" si="7"/>
        <v>0</v>
      </c>
      <c r="AP18">
        <f t="shared" si="7"/>
        <v>0</v>
      </c>
      <c r="AQ18">
        <f t="shared" si="7"/>
        <v>0</v>
      </c>
      <c r="AR18">
        <f t="shared" si="7"/>
        <v>0</v>
      </c>
    </row>
    <row r="19" spans="1:44" ht="65" x14ac:dyDescent="0.2">
      <c r="A19" s="7">
        <v>16</v>
      </c>
      <c r="B19" s="8" t="s">
        <v>69</v>
      </c>
      <c r="C19" s="75" t="s">
        <v>364</v>
      </c>
      <c r="D19" s="14" t="s">
        <v>365</v>
      </c>
      <c r="E19" s="72" t="s">
        <v>244</v>
      </c>
      <c r="F19" s="14">
        <v>54</v>
      </c>
      <c r="G19" s="14">
        <v>56</v>
      </c>
      <c r="H19" s="14" t="str">
        <f t="shared" si="8"/>
        <v>(TMS, I.iii.2.5, 54-56)</v>
      </c>
      <c r="I19" s="8"/>
      <c r="J19" s="8"/>
      <c r="K19" s="19" t="s">
        <v>366</v>
      </c>
      <c r="L19" s="19" t="s">
        <v>367</v>
      </c>
      <c r="M19" s="13" t="s">
        <v>382</v>
      </c>
      <c r="N19" s="21" t="s">
        <v>382</v>
      </c>
      <c r="P19" s="151" t="s">
        <v>88</v>
      </c>
      <c r="S19" s="116" t="s">
        <v>88</v>
      </c>
      <c r="T19" t="str">
        <f t="shared" si="1"/>
        <v>YESYES</v>
      </c>
      <c r="U19" s="36" t="str">
        <f t="shared" si="2"/>
        <v>YESN/A</v>
      </c>
      <c r="V19" t="str">
        <f t="shared" si="3"/>
        <v>YESN/A</v>
      </c>
      <c r="X19">
        <f t="shared" si="6"/>
        <v>0</v>
      </c>
      <c r="Y19">
        <f t="shared" si="6"/>
        <v>0</v>
      </c>
      <c r="Z19">
        <f t="shared" si="6"/>
        <v>0</v>
      </c>
      <c r="AA19">
        <f t="shared" si="6"/>
        <v>0</v>
      </c>
      <c r="AB19">
        <f t="shared" si="6"/>
        <v>0</v>
      </c>
      <c r="AC19">
        <f t="shared" si="6"/>
        <v>0</v>
      </c>
      <c r="AD19">
        <f t="shared" si="6"/>
        <v>0</v>
      </c>
      <c r="AE19">
        <f t="shared" si="6"/>
        <v>0</v>
      </c>
      <c r="AF19">
        <f t="shared" si="6"/>
        <v>1</v>
      </c>
      <c r="AG19">
        <f t="shared" si="6"/>
        <v>0</v>
      </c>
      <c r="AH19">
        <f t="shared" si="7"/>
        <v>0</v>
      </c>
      <c r="AI19">
        <f t="shared" si="7"/>
        <v>0</v>
      </c>
      <c r="AJ19">
        <f t="shared" si="7"/>
        <v>0</v>
      </c>
      <c r="AK19">
        <f t="shared" si="7"/>
        <v>0</v>
      </c>
      <c r="AL19">
        <f t="shared" si="7"/>
        <v>0</v>
      </c>
      <c r="AM19">
        <f t="shared" si="7"/>
        <v>0</v>
      </c>
      <c r="AN19">
        <f t="shared" si="7"/>
        <v>0</v>
      </c>
      <c r="AO19">
        <f t="shared" si="7"/>
        <v>0</v>
      </c>
      <c r="AP19">
        <f t="shared" si="7"/>
        <v>0</v>
      </c>
      <c r="AQ19">
        <f t="shared" si="7"/>
        <v>0</v>
      </c>
      <c r="AR19">
        <f t="shared" si="7"/>
        <v>0</v>
      </c>
    </row>
    <row r="20" spans="1:44" ht="65" x14ac:dyDescent="0.2">
      <c r="A20" s="7">
        <v>17</v>
      </c>
      <c r="B20" s="8" t="s">
        <v>69</v>
      </c>
      <c r="C20" s="75" t="s">
        <v>71</v>
      </c>
      <c r="D20" s="14">
        <v>61</v>
      </c>
      <c r="E20" s="72" t="s">
        <v>169</v>
      </c>
      <c r="F20" s="14">
        <v>61</v>
      </c>
      <c r="G20" s="14"/>
      <c r="H20" s="14" t="str">
        <f t="shared" si="8"/>
        <v>(TMS, I.iii.3.1, 61)</v>
      </c>
      <c r="I20" s="8">
        <v>32</v>
      </c>
      <c r="J20" s="8"/>
      <c r="K20" s="19" t="s">
        <v>100</v>
      </c>
      <c r="L20" s="19" t="s">
        <v>433</v>
      </c>
      <c r="M20" s="13" t="s">
        <v>382</v>
      </c>
      <c r="N20" s="21" t="s">
        <v>382</v>
      </c>
      <c r="P20" s="151" t="s">
        <v>88</v>
      </c>
      <c r="S20" s="116" t="s">
        <v>88</v>
      </c>
      <c r="T20" t="str">
        <f t="shared" si="1"/>
        <v>YESYES</v>
      </c>
      <c r="U20" s="36" t="str">
        <f t="shared" si="2"/>
        <v>YESN/A</v>
      </c>
      <c r="V20" t="str">
        <f t="shared" si="3"/>
        <v>YESN/A</v>
      </c>
      <c r="X20">
        <f t="shared" si="6"/>
        <v>0</v>
      </c>
      <c r="Y20">
        <f t="shared" si="6"/>
        <v>0</v>
      </c>
      <c r="Z20">
        <f t="shared" si="6"/>
        <v>0</v>
      </c>
      <c r="AA20">
        <f t="shared" si="6"/>
        <v>0</v>
      </c>
      <c r="AB20">
        <f t="shared" si="6"/>
        <v>0</v>
      </c>
      <c r="AC20">
        <f t="shared" si="6"/>
        <v>0</v>
      </c>
      <c r="AD20">
        <f t="shared" si="6"/>
        <v>0</v>
      </c>
      <c r="AE20">
        <f t="shared" si="6"/>
        <v>0</v>
      </c>
      <c r="AF20">
        <f t="shared" si="6"/>
        <v>0</v>
      </c>
      <c r="AG20">
        <f t="shared" si="6"/>
        <v>0</v>
      </c>
      <c r="AH20">
        <f t="shared" si="7"/>
        <v>0</v>
      </c>
      <c r="AI20">
        <f t="shared" si="7"/>
        <v>0</v>
      </c>
      <c r="AJ20">
        <f t="shared" si="7"/>
        <v>0</v>
      </c>
      <c r="AK20">
        <f t="shared" si="7"/>
        <v>0</v>
      </c>
      <c r="AL20">
        <f t="shared" si="7"/>
        <v>1</v>
      </c>
      <c r="AM20">
        <f t="shared" si="7"/>
        <v>0</v>
      </c>
      <c r="AN20">
        <f t="shared" si="7"/>
        <v>0</v>
      </c>
      <c r="AO20">
        <f t="shared" si="7"/>
        <v>0</v>
      </c>
      <c r="AP20">
        <f t="shared" si="7"/>
        <v>0</v>
      </c>
      <c r="AQ20">
        <f t="shared" si="7"/>
        <v>0</v>
      </c>
      <c r="AR20">
        <f t="shared" si="7"/>
        <v>0</v>
      </c>
    </row>
    <row r="21" spans="1:44" ht="39" x14ac:dyDescent="0.2">
      <c r="A21" s="7">
        <v>18</v>
      </c>
      <c r="B21" s="8" t="s">
        <v>69</v>
      </c>
      <c r="C21" s="75" t="s">
        <v>72</v>
      </c>
      <c r="D21" s="14">
        <v>62</v>
      </c>
      <c r="E21" s="72" t="s">
        <v>178</v>
      </c>
      <c r="F21" s="14">
        <v>62</v>
      </c>
      <c r="G21" s="14"/>
      <c r="H21" s="14" t="str">
        <f t="shared" si="8"/>
        <v>(TMS, I.iii.3.4, 62)</v>
      </c>
      <c r="I21" s="8">
        <v>33</v>
      </c>
      <c r="J21" s="8"/>
      <c r="K21" s="19" t="s">
        <v>101</v>
      </c>
      <c r="L21" s="19" t="s">
        <v>102</v>
      </c>
      <c r="M21" s="13" t="s">
        <v>382</v>
      </c>
      <c r="N21" s="21" t="s">
        <v>382</v>
      </c>
      <c r="P21" s="151" t="s">
        <v>88</v>
      </c>
      <c r="S21" s="116" t="s">
        <v>88</v>
      </c>
      <c r="T21" t="str">
        <f t="shared" si="1"/>
        <v>YESYES</v>
      </c>
      <c r="U21" s="36" t="str">
        <f t="shared" si="2"/>
        <v>YESN/A</v>
      </c>
      <c r="V21" t="str">
        <f t="shared" si="3"/>
        <v>YESN/A</v>
      </c>
      <c r="X21">
        <f t="shared" si="6"/>
        <v>0</v>
      </c>
      <c r="Y21">
        <f t="shared" si="6"/>
        <v>0</v>
      </c>
      <c r="Z21">
        <f t="shared" si="6"/>
        <v>0</v>
      </c>
      <c r="AA21">
        <f t="shared" si="6"/>
        <v>0</v>
      </c>
      <c r="AB21">
        <f t="shared" si="6"/>
        <v>0</v>
      </c>
      <c r="AC21">
        <f t="shared" si="6"/>
        <v>0</v>
      </c>
      <c r="AD21">
        <f t="shared" si="6"/>
        <v>0</v>
      </c>
      <c r="AE21">
        <f t="shared" si="6"/>
        <v>1</v>
      </c>
      <c r="AF21">
        <f t="shared" si="6"/>
        <v>0</v>
      </c>
      <c r="AG21">
        <f t="shared" si="6"/>
        <v>0</v>
      </c>
      <c r="AH21">
        <f t="shared" si="7"/>
        <v>0</v>
      </c>
      <c r="AI21">
        <f t="shared" si="7"/>
        <v>0</v>
      </c>
      <c r="AJ21">
        <f t="shared" si="7"/>
        <v>0</v>
      </c>
      <c r="AK21">
        <f t="shared" si="7"/>
        <v>0</v>
      </c>
      <c r="AL21">
        <f t="shared" si="7"/>
        <v>1</v>
      </c>
      <c r="AM21">
        <f t="shared" si="7"/>
        <v>0</v>
      </c>
      <c r="AN21">
        <f t="shared" si="7"/>
        <v>0</v>
      </c>
      <c r="AO21">
        <f t="shared" si="7"/>
        <v>0</v>
      </c>
      <c r="AP21">
        <f t="shared" si="7"/>
        <v>0</v>
      </c>
      <c r="AQ21">
        <f t="shared" si="7"/>
        <v>0</v>
      </c>
      <c r="AR21">
        <f t="shared" si="7"/>
        <v>0</v>
      </c>
    </row>
    <row r="22" spans="1:44" ht="52" x14ac:dyDescent="0.2">
      <c r="A22" s="7">
        <v>19</v>
      </c>
      <c r="B22" s="8" t="s">
        <v>69</v>
      </c>
      <c r="C22" s="75" t="s">
        <v>73</v>
      </c>
      <c r="D22" s="14">
        <v>107</v>
      </c>
      <c r="E22" s="72" t="s">
        <v>169</v>
      </c>
      <c r="F22" s="14">
        <v>107</v>
      </c>
      <c r="G22" s="14"/>
      <c r="H22" s="14" t="str">
        <f t="shared" si="8"/>
        <v>(TMS, II.iii.4, 107)</v>
      </c>
      <c r="I22" s="8">
        <v>34</v>
      </c>
      <c r="J22" s="8"/>
      <c r="K22" s="19" t="s">
        <v>120</v>
      </c>
      <c r="L22" s="19" t="s">
        <v>103</v>
      </c>
      <c r="M22" s="13" t="s">
        <v>384</v>
      </c>
      <c r="N22" s="21" t="s">
        <v>382</v>
      </c>
      <c r="P22" s="151" t="s">
        <v>88</v>
      </c>
      <c r="S22" s="116" t="s">
        <v>88</v>
      </c>
      <c r="T22" t="str">
        <f t="shared" si="1"/>
        <v>NOYES</v>
      </c>
      <c r="U22" s="36" t="str">
        <f t="shared" si="2"/>
        <v>NON/A</v>
      </c>
      <c r="V22" t="str">
        <f t="shared" si="3"/>
        <v>YESN/A</v>
      </c>
      <c r="X22">
        <f t="shared" si="6"/>
        <v>0</v>
      </c>
      <c r="Y22">
        <f t="shared" si="6"/>
        <v>0</v>
      </c>
      <c r="Z22">
        <f t="shared" si="6"/>
        <v>0</v>
      </c>
      <c r="AA22">
        <f t="shared" si="6"/>
        <v>0</v>
      </c>
      <c r="AB22">
        <f t="shared" si="6"/>
        <v>0</v>
      </c>
      <c r="AC22">
        <f t="shared" si="6"/>
        <v>0</v>
      </c>
      <c r="AD22">
        <f t="shared" si="6"/>
        <v>0</v>
      </c>
      <c r="AE22">
        <f t="shared" si="6"/>
        <v>0</v>
      </c>
      <c r="AF22">
        <f t="shared" si="6"/>
        <v>0</v>
      </c>
      <c r="AG22">
        <f t="shared" si="6"/>
        <v>0</v>
      </c>
      <c r="AH22">
        <f t="shared" si="7"/>
        <v>0</v>
      </c>
      <c r="AI22">
        <f t="shared" si="7"/>
        <v>0</v>
      </c>
      <c r="AJ22">
        <f t="shared" si="7"/>
        <v>0</v>
      </c>
      <c r="AK22">
        <f t="shared" si="7"/>
        <v>0</v>
      </c>
      <c r="AL22">
        <f t="shared" si="7"/>
        <v>1</v>
      </c>
      <c r="AM22">
        <f t="shared" si="7"/>
        <v>0</v>
      </c>
      <c r="AN22">
        <f t="shared" si="7"/>
        <v>0</v>
      </c>
      <c r="AO22">
        <f t="shared" si="7"/>
        <v>0</v>
      </c>
      <c r="AP22">
        <f t="shared" si="7"/>
        <v>0</v>
      </c>
      <c r="AQ22">
        <f t="shared" si="7"/>
        <v>0</v>
      </c>
      <c r="AR22">
        <f t="shared" si="7"/>
        <v>0</v>
      </c>
    </row>
    <row r="23" spans="1:44" ht="52" x14ac:dyDescent="0.2">
      <c r="A23" s="7">
        <v>20</v>
      </c>
      <c r="B23" s="8" t="s">
        <v>69</v>
      </c>
      <c r="C23" s="75" t="s">
        <v>74</v>
      </c>
      <c r="D23" s="14">
        <v>138</v>
      </c>
      <c r="E23" s="72" t="s">
        <v>169</v>
      </c>
      <c r="F23" s="14">
        <v>138</v>
      </c>
      <c r="G23" s="14"/>
      <c r="H23" s="14" t="str">
        <f t="shared" si="8"/>
        <v>(TMS, III.3.6, 138)</v>
      </c>
      <c r="I23" s="8">
        <v>35</v>
      </c>
      <c r="J23" s="8"/>
      <c r="K23" s="19" t="s">
        <v>121</v>
      </c>
      <c r="L23" s="19" t="s">
        <v>104</v>
      </c>
      <c r="M23" s="13" t="s">
        <v>382</v>
      </c>
      <c r="N23" s="21" t="s">
        <v>396</v>
      </c>
      <c r="P23" s="151" t="s">
        <v>386</v>
      </c>
      <c r="S23" s="116" t="s">
        <v>386</v>
      </c>
      <c r="T23" t="str">
        <f t="shared" si="1"/>
        <v>YESUNCLEAR</v>
      </c>
      <c r="U23" s="36" t="str">
        <f t="shared" si="2"/>
        <v>YESENDORSE</v>
      </c>
      <c r="V23" t="str">
        <f t="shared" si="3"/>
        <v>UNCLEARENDORSE</v>
      </c>
      <c r="X23">
        <f t="shared" si="6"/>
        <v>0</v>
      </c>
      <c r="Y23">
        <f t="shared" si="6"/>
        <v>0</v>
      </c>
      <c r="Z23">
        <f t="shared" si="6"/>
        <v>0</v>
      </c>
      <c r="AA23">
        <f t="shared" si="6"/>
        <v>0</v>
      </c>
      <c r="AB23">
        <f t="shared" si="6"/>
        <v>0</v>
      </c>
      <c r="AC23">
        <f t="shared" si="6"/>
        <v>0</v>
      </c>
      <c r="AD23">
        <f t="shared" si="6"/>
        <v>0</v>
      </c>
      <c r="AE23">
        <f t="shared" si="6"/>
        <v>0</v>
      </c>
      <c r="AF23">
        <f t="shared" si="6"/>
        <v>0</v>
      </c>
      <c r="AG23">
        <f t="shared" si="6"/>
        <v>0</v>
      </c>
      <c r="AH23">
        <f t="shared" si="7"/>
        <v>0</v>
      </c>
      <c r="AI23">
        <f t="shared" si="7"/>
        <v>0</v>
      </c>
      <c r="AJ23">
        <f t="shared" si="7"/>
        <v>0</v>
      </c>
      <c r="AK23">
        <f t="shared" si="7"/>
        <v>0</v>
      </c>
      <c r="AL23">
        <f t="shared" si="7"/>
        <v>1</v>
      </c>
      <c r="AM23">
        <f t="shared" si="7"/>
        <v>0</v>
      </c>
      <c r="AN23">
        <f t="shared" si="7"/>
        <v>0</v>
      </c>
      <c r="AO23">
        <f t="shared" si="7"/>
        <v>0</v>
      </c>
      <c r="AP23">
        <f t="shared" si="7"/>
        <v>0</v>
      </c>
      <c r="AQ23">
        <f t="shared" si="7"/>
        <v>0</v>
      </c>
      <c r="AR23">
        <f t="shared" si="7"/>
        <v>0</v>
      </c>
    </row>
    <row r="24" spans="1:44" ht="65" x14ac:dyDescent="0.2">
      <c r="A24" s="7">
        <v>21</v>
      </c>
      <c r="B24" s="8" t="s">
        <v>69</v>
      </c>
      <c r="C24" s="75" t="s">
        <v>181</v>
      </c>
      <c r="D24" s="14">
        <v>150</v>
      </c>
      <c r="E24" s="72" t="s">
        <v>177</v>
      </c>
      <c r="F24" s="14">
        <v>150</v>
      </c>
      <c r="G24" s="14"/>
      <c r="H24" s="14" t="str">
        <f t="shared" si="8"/>
        <v>(TMS, III.3.31, 150)</v>
      </c>
      <c r="I24" s="8">
        <v>51</v>
      </c>
      <c r="J24" s="8"/>
      <c r="K24" s="19" t="s">
        <v>525</v>
      </c>
      <c r="L24" s="19" t="s">
        <v>180</v>
      </c>
      <c r="M24" s="13" t="s">
        <v>384</v>
      </c>
      <c r="N24" s="21" t="s">
        <v>382</v>
      </c>
      <c r="P24" s="151" t="s">
        <v>88</v>
      </c>
      <c r="S24" s="116" t="s">
        <v>88</v>
      </c>
      <c r="T24" t="str">
        <f t="shared" si="1"/>
        <v>NOYES</v>
      </c>
      <c r="U24" s="36" t="str">
        <f t="shared" si="2"/>
        <v>NON/A</v>
      </c>
      <c r="V24" t="str">
        <f t="shared" si="3"/>
        <v>YESN/A</v>
      </c>
      <c r="X24">
        <f t="shared" ref="X24:AG33" si="9">IF(ISERROR(SEARCH(X$2,$E24,1)),0,1)</f>
        <v>0</v>
      </c>
      <c r="Y24">
        <f t="shared" si="9"/>
        <v>0</v>
      </c>
      <c r="Z24">
        <f t="shared" si="9"/>
        <v>0</v>
      </c>
      <c r="AA24">
        <f t="shared" si="9"/>
        <v>0</v>
      </c>
      <c r="AB24">
        <f t="shared" si="9"/>
        <v>0</v>
      </c>
      <c r="AC24">
        <f t="shared" si="9"/>
        <v>0</v>
      </c>
      <c r="AD24">
        <f t="shared" si="9"/>
        <v>0</v>
      </c>
      <c r="AE24">
        <f t="shared" si="9"/>
        <v>1</v>
      </c>
      <c r="AF24">
        <f t="shared" si="9"/>
        <v>0</v>
      </c>
      <c r="AG24">
        <f t="shared" si="9"/>
        <v>0</v>
      </c>
      <c r="AH24">
        <f t="shared" ref="AH24:AR33" si="10">IF(ISERROR(SEARCH(AH$2,$E24,1)),0,1)</f>
        <v>0</v>
      </c>
      <c r="AI24">
        <f t="shared" si="10"/>
        <v>0</v>
      </c>
      <c r="AJ24">
        <f t="shared" si="10"/>
        <v>0</v>
      </c>
      <c r="AK24">
        <f t="shared" si="10"/>
        <v>0</v>
      </c>
      <c r="AL24">
        <f t="shared" si="10"/>
        <v>0</v>
      </c>
      <c r="AM24">
        <f t="shared" si="10"/>
        <v>0</v>
      </c>
      <c r="AN24">
        <f t="shared" si="10"/>
        <v>0</v>
      </c>
      <c r="AO24">
        <f t="shared" si="10"/>
        <v>0</v>
      </c>
      <c r="AP24">
        <f t="shared" si="10"/>
        <v>0</v>
      </c>
      <c r="AQ24">
        <f t="shared" si="10"/>
        <v>0</v>
      </c>
      <c r="AR24">
        <f t="shared" si="10"/>
        <v>0</v>
      </c>
    </row>
    <row r="25" spans="1:44" ht="39" x14ac:dyDescent="0.2">
      <c r="A25" s="7">
        <v>22</v>
      </c>
      <c r="B25" s="8" t="s">
        <v>69</v>
      </c>
      <c r="C25" s="75" t="s">
        <v>182</v>
      </c>
      <c r="D25" s="14">
        <v>181</v>
      </c>
      <c r="E25" s="72" t="s">
        <v>178</v>
      </c>
      <c r="F25" s="14">
        <v>181</v>
      </c>
      <c r="G25" s="14"/>
      <c r="H25" s="14" t="str">
        <f t="shared" si="8"/>
        <v>(TMS, IV.1.8, 181)</v>
      </c>
      <c r="I25" s="8">
        <v>52</v>
      </c>
      <c r="J25" s="8"/>
      <c r="K25" s="19" t="s">
        <v>183</v>
      </c>
      <c r="L25" s="19" t="s">
        <v>184</v>
      </c>
      <c r="M25" s="13" t="s">
        <v>384</v>
      </c>
      <c r="N25" s="21" t="s">
        <v>382</v>
      </c>
      <c r="P25" s="151" t="s">
        <v>88</v>
      </c>
      <c r="S25" s="116" t="s">
        <v>88</v>
      </c>
      <c r="T25" t="str">
        <f t="shared" si="1"/>
        <v>NOYES</v>
      </c>
      <c r="U25" s="36" t="str">
        <f t="shared" si="2"/>
        <v>NON/A</v>
      </c>
      <c r="V25" t="str">
        <f t="shared" si="3"/>
        <v>YESN/A</v>
      </c>
      <c r="X25">
        <f t="shared" si="9"/>
        <v>0</v>
      </c>
      <c r="Y25">
        <f t="shared" si="9"/>
        <v>0</v>
      </c>
      <c r="Z25">
        <f t="shared" si="9"/>
        <v>0</v>
      </c>
      <c r="AA25">
        <f t="shared" si="9"/>
        <v>0</v>
      </c>
      <c r="AB25">
        <f t="shared" si="9"/>
        <v>0</v>
      </c>
      <c r="AC25">
        <f t="shared" si="9"/>
        <v>0</v>
      </c>
      <c r="AD25">
        <f t="shared" si="9"/>
        <v>0</v>
      </c>
      <c r="AE25">
        <f t="shared" si="9"/>
        <v>1</v>
      </c>
      <c r="AF25">
        <f t="shared" si="9"/>
        <v>0</v>
      </c>
      <c r="AG25">
        <f t="shared" si="9"/>
        <v>0</v>
      </c>
      <c r="AH25">
        <f t="shared" si="10"/>
        <v>0</v>
      </c>
      <c r="AI25">
        <f t="shared" si="10"/>
        <v>0</v>
      </c>
      <c r="AJ25">
        <f t="shared" si="10"/>
        <v>0</v>
      </c>
      <c r="AK25">
        <f t="shared" si="10"/>
        <v>0</v>
      </c>
      <c r="AL25">
        <f t="shared" si="10"/>
        <v>1</v>
      </c>
      <c r="AM25">
        <f t="shared" si="10"/>
        <v>0</v>
      </c>
      <c r="AN25">
        <f t="shared" si="10"/>
        <v>0</v>
      </c>
      <c r="AO25">
        <f t="shared" si="10"/>
        <v>0</v>
      </c>
      <c r="AP25">
        <f t="shared" si="10"/>
        <v>0</v>
      </c>
      <c r="AQ25">
        <f t="shared" si="10"/>
        <v>0</v>
      </c>
      <c r="AR25">
        <f t="shared" si="10"/>
        <v>0</v>
      </c>
    </row>
    <row r="26" spans="1:44" ht="65" x14ac:dyDescent="0.2">
      <c r="A26" s="7">
        <v>23</v>
      </c>
      <c r="B26" s="8" t="s">
        <v>69</v>
      </c>
      <c r="C26" s="75" t="s">
        <v>75</v>
      </c>
      <c r="D26" s="14">
        <v>184</v>
      </c>
      <c r="E26" s="72" t="s">
        <v>185</v>
      </c>
      <c r="F26" s="14">
        <v>184</v>
      </c>
      <c r="G26" s="14"/>
      <c r="H26" s="14" t="str">
        <f t="shared" si="8"/>
        <v>(TMS, IV.i.10, 184)</v>
      </c>
      <c r="I26" s="8">
        <v>36</v>
      </c>
      <c r="J26" s="8"/>
      <c r="K26" s="19" t="s">
        <v>105</v>
      </c>
      <c r="L26" s="19" t="s">
        <v>434</v>
      </c>
      <c r="M26" s="13" t="s">
        <v>384</v>
      </c>
      <c r="N26" s="21" t="s">
        <v>382</v>
      </c>
      <c r="P26" s="151" t="s">
        <v>386</v>
      </c>
      <c r="Q26" s="71"/>
      <c r="R26" s="71"/>
      <c r="S26" s="116" t="s">
        <v>386</v>
      </c>
      <c r="T26" t="str">
        <f t="shared" si="1"/>
        <v>NOYES</v>
      </c>
      <c r="U26" s="36" t="str">
        <f t="shared" si="2"/>
        <v>NOENDORSE</v>
      </c>
      <c r="V26" t="str">
        <f t="shared" si="3"/>
        <v>YESENDORSE</v>
      </c>
      <c r="X26">
        <f t="shared" si="9"/>
        <v>0</v>
      </c>
      <c r="Y26">
        <f t="shared" si="9"/>
        <v>0</v>
      </c>
      <c r="Z26">
        <f t="shared" si="9"/>
        <v>0</v>
      </c>
      <c r="AA26">
        <f t="shared" si="9"/>
        <v>0</v>
      </c>
      <c r="AB26">
        <f t="shared" si="9"/>
        <v>0</v>
      </c>
      <c r="AC26">
        <f t="shared" si="9"/>
        <v>0</v>
      </c>
      <c r="AD26">
        <f t="shared" si="9"/>
        <v>0</v>
      </c>
      <c r="AE26">
        <f t="shared" si="9"/>
        <v>0</v>
      </c>
      <c r="AF26">
        <f t="shared" si="9"/>
        <v>0</v>
      </c>
      <c r="AG26">
        <f t="shared" si="9"/>
        <v>0</v>
      </c>
      <c r="AH26">
        <f t="shared" si="10"/>
        <v>0</v>
      </c>
      <c r="AI26">
        <f t="shared" si="10"/>
        <v>0</v>
      </c>
      <c r="AJ26">
        <f t="shared" si="10"/>
        <v>1</v>
      </c>
      <c r="AK26">
        <f t="shared" si="10"/>
        <v>0</v>
      </c>
      <c r="AL26">
        <f t="shared" si="10"/>
        <v>1</v>
      </c>
      <c r="AM26">
        <f t="shared" si="10"/>
        <v>0</v>
      </c>
      <c r="AN26">
        <f t="shared" si="10"/>
        <v>0</v>
      </c>
      <c r="AO26">
        <f t="shared" si="10"/>
        <v>0</v>
      </c>
      <c r="AP26">
        <f t="shared" si="10"/>
        <v>0</v>
      </c>
      <c r="AQ26">
        <f t="shared" si="10"/>
        <v>0</v>
      </c>
      <c r="AR26">
        <f t="shared" si="10"/>
        <v>0</v>
      </c>
    </row>
    <row r="27" spans="1:44" ht="39" x14ac:dyDescent="0.2">
      <c r="A27" s="7">
        <v>24</v>
      </c>
      <c r="B27" s="8" t="s">
        <v>69</v>
      </c>
      <c r="C27" s="75" t="s">
        <v>368</v>
      </c>
      <c r="D27" s="14">
        <v>201</v>
      </c>
      <c r="E27" s="72" t="s">
        <v>244</v>
      </c>
      <c r="F27" s="14">
        <v>201</v>
      </c>
      <c r="G27" s="14"/>
      <c r="H27" s="14" t="str">
        <f t="shared" si="8"/>
        <v>(TMS, V.2.3, 201)</v>
      </c>
      <c r="I27" s="8"/>
      <c r="J27" s="8"/>
      <c r="K27" s="19" t="s">
        <v>369</v>
      </c>
      <c r="L27" s="19" t="s">
        <v>370</v>
      </c>
      <c r="M27" s="13" t="s">
        <v>382</v>
      </c>
      <c r="N27" s="21" t="s">
        <v>382</v>
      </c>
      <c r="P27" s="151" t="s">
        <v>88</v>
      </c>
      <c r="S27" s="116" t="s">
        <v>88</v>
      </c>
      <c r="T27" t="str">
        <f t="shared" si="1"/>
        <v>YESYES</v>
      </c>
      <c r="U27" s="36" t="str">
        <f t="shared" si="2"/>
        <v>YESN/A</v>
      </c>
      <c r="V27" t="str">
        <f t="shared" si="3"/>
        <v>YESN/A</v>
      </c>
      <c r="X27">
        <f t="shared" si="9"/>
        <v>0</v>
      </c>
      <c r="Y27">
        <f t="shared" si="9"/>
        <v>0</v>
      </c>
      <c r="Z27">
        <f t="shared" si="9"/>
        <v>0</v>
      </c>
      <c r="AA27">
        <f t="shared" si="9"/>
        <v>0</v>
      </c>
      <c r="AB27">
        <f t="shared" si="9"/>
        <v>0</v>
      </c>
      <c r="AC27">
        <f t="shared" si="9"/>
        <v>0</v>
      </c>
      <c r="AD27">
        <f t="shared" si="9"/>
        <v>0</v>
      </c>
      <c r="AE27">
        <f t="shared" si="9"/>
        <v>0</v>
      </c>
      <c r="AF27">
        <f t="shared" si="9"/>
        <v>1</v>
      </c>
      <c r="AG27">
        <f t="shared" si="9"/>
        <v>0</v>
      </c>
      <c r="AH27">
        <f t="shared" si="10"/>
        <v>0</v>
      </c>
      <c r="AI27">
        <f t="shared" si="10"/>
        <v>0</v>
      </c>
      <c r="AJ27">
        <f t="shared" si="10"/>
        <v>0</v>
      </c>
      <c r="AK27">
        <f t="shared" si="10"/>
        <v>0</v>
      </c>
      <c r="AL27">
        <f t="shared" si="10"/>
        <v>0</v>
      </c>
      <c r="AM27">
        <f t="shared" si="10"/>
        <v>0</v>
      </c>
      <c r="AN27">
        <f t="shared" si="10"/>
        <v>0</v>
      </c>
      <c r="AO27">
        <f t="shared" si="10"/>
        <v>0</v>
      </c>
      <c r="AP27">
        <f t="shared" si="10"/>
        <v>0</v>
      </c>
      <c r="AQ27">
        <f t="shared" si="10"/>
        <v>0</v>
      </c>
      <c r="AR27">
        <f t="shared" si="10"/>
        <v>0</v>
      </c>
    </row>
    <row r="28" spans="1:44" ht="91" x14ac:dyDescent="0.2">
      <c r="A28" s="7">
        <v>25</v>
      </c>
      <c r="B28" s="8" t="s">
        <v>69</v>
      </c>
      <c r="C28" s="75" t="s">
        <v>76</v>
      </c>
      <c r="D28" s="14">
        <v>225</v>
      </c>
      <c r="E28" s="72" t="s">
        <v>169</v>
      </c>
      <c r="F28" s="14">
        <v>225</v>
      </c>
      <c r="G28" s="14"/>
      <c r="H28" s="14" t="str">
        <f t="shared" si="8"/>
        <v>(TMS, VI.ii.I.20, 225)</v>
      </c>
      <c r="I28" s="8">
        <v>37</v>
      </c>
      <c r="J28" s="8"/>
      <c r="K28" s="19" t="s">
        <v>122</v>
      </c>
      <c r="L28" s="19" t="s">
        <v>107</v>
      </c>
      <c r="M28" s="13" t="s">
        <v>384</v>
      </c>
      <c r="N28" s="21" t="s">
        <v>382</v>
      </c>
      <c r="P28" s="151" t="s">
        <v>88</v>
      </c>
      <c r="S28" s="116" t="s">
        <v>88</v>
      </c>
      <c r="T28" t="str">
        <f t="shared" si="1"/>
        <v>NOYES</v>
      </c>
      <c r="U28" s="36" t="str">
        <f t="shared" si="2"/>
        <v>NON/A</v>
      </c>
      <c r="V28" t="str">
        <f t="shared" si="3"/>
        <v>YESN/A</v>
      </c>
      <c r="X28">
        <f t="shared" si="9"/>
        <v>0</v>
      </c>
      <c r="Y28">
        <f t="shared" si="9"/>
        <v>0</v>
      </c>
      <c r="Z28">
        <f t="shared" si="9"/>
        <v>0</v>
      </c>
      <c r="AA28">
        <f t="shared" si="9"/>
        <v>0</v>
      </c>
      <c r="AB28">
        <f t="shared" si="9"/>
        <v>0</v>
      </c>
      <c r="AC28">
        <f t="shared" si="9"/>
        <v>0</v>
      </c>
      <c r="AD28">
        <f t="shared" si="9"/>
        <v>0</v>
      </c>
      <c r="AE28">
        <f t="shared" si="9"/>
        <v>0</v>
      </c>
      <c r="AF28">
        <f t="shared" si="9"/>
        <v>0</v>
      </c>
      <c r="AG28">
        <f t="shared" si="9"/>
        <v>0</v>
      </c>
      <c r="AH28">
        <f t="shared" si="10"/>
        <v>0</v>
      </c>
      <c r="AI28">
        <f t="shared" si="10"/>
        <v>0</v>
      </c>
      <c r="AJ28">
        <f t="shared" si="10"/>
        <v>0</v>
      </c>
      <c r="AK28">
        <f t="shared" si="10"/>
        <v>0</v>
      </c>
      <c r="AL28">
        <f t="shared" si="10"/>
        <v>1</v>
      </c>
      <c r="AM28">
        <f t="shared" si="10"/>
        <v>0</v>
      </c>
      <c r="AN28">
        <f t="shared" si="10"/>
        <v>0</v>
      </c>
      <c r="AO28">
        <f t="shared" si="10"/>
        <v>0</v>
      </c>
      <c r="AP28">
        <f t="shared" si="10"/>
        <v>0</v>
      </c>
      <c r="AQ28">
        <f t="shared" si="10"/>
        <v>0</v>
      </c>
      <c r="AR28">
        <f t="shared" si="10"/>
        <v>0</v>
      </c>
    </row>
    <row r="29" spans="1:44" ht="39" x14ac:dyDescent="0.2">
      <c r="A29" s="7">
        <v>26</v>
      </c>
      <c r="B29" s="8" t="s">
        <v>2</v>
      </c>
      <c r="C29" s="75" t="s">
        <v>344</v>
      </c>
      <c r="D29" s="14">
        <v>10</v>
      </c>
      <c r="E29" s="72" t="s">
        <v>343</v>
      </c>
      <c r="F29" s="14">
        <v>10</v>
      </c>
      <c r="G29" s="14"/>
      <c r="H29" s="14" t="str">
        <f t="shared" si="8"/>
        <v>(WN, Intro.4, 10)</v>
      </c>
      <c r="I29" s="8"/>
      <c r="J29" s="8"/>
      <c r="K29" s="19" t="s">
        <v>345</v>
      </c>
      <c r="L29" s="19" t="s">
        <v>346</v>
      </c>
      <c r="M29" s="13" t="s">
        <v>384</v>
      </c>
      <c r="N29" s="21" t="s">
        <v>382</v>
      </c>
      <c r="P29" s="151" t="s">
        <v>386</v>
      </c>
      <c r="S29" s="116" t="s">
        <v>386</v>
      </c>
      <c r="T29" t="str">
        <f t="shared" si="1"/>
        <v>NOYES</v>
      </c>
      <c r="U29" s="36" t="str">
        <f t="shared" si="2"/>
        <v>NOENDORSE</v>
      </c>
      <c r="V29" t="str">
        <f t="shared" si="3"/>
        <v>YESENDORSE</v>
      </c>
      <c r="X29">
        <f t="shared" si="9"/>
        <v>0</v>
      </c>
      <c r="Y29">
        <f t="shared" si="9"/>
        <v>0</v>
      </c>
      <c r="Z29">
        <f t="shared" si="9"/>
        <v>0</v>
      </c>
      <c r="AA29">
        <f t="shared" si="9"/>
        <v>0</v>
      </c>
      <c r="AB29">
        <f t="shared" si="9"/>
        <v>0</v>
      </c>
      <c r="AC29">
        <f t="shared" si="9"/>
        <v>0</v>
      </c>
      <c r="AD29">
        <f t="shared" si="9"/>
        <v>0</v>
      </c>
      <c r="AE29">
        <f t="shared" si="9"/>
        <v>0</v>
      </c>
      <c r="AF29">
        <f t="shared" si="9"/>
        <v>0</v>
      </c>
      <c r="AG29">
        <f t="shared" si="9"/>
        <v>0</v>
      </c>
      <c r="AH29">
        <f t="shared" si="10"/>
        <v>0</v>
      </c>
      <c r="AI29">
        <f t="shared" si="10"/>
        <v>0</v>
      </c>
      <c r="AJ29">
        <f t="shared" si="10"/>
        <v>0</v>
      </c>
      <c r="AK29">
        <f t="shared" si="10"/>
        <v>0</v>
      </c>
      <c r="AL29">
        <f t="shared" si="10"/>
        <v>0</v>
      </c>
      <c r="AM29">
        <f t="shared" si="10"/>
        <v>0</v>
      </c>
      <c r="AN29">
        <f t="shared" si="10"/>
        <v>0</v>
      </c>
      <c r="AO29">
        <f t="shared" si="10"/>
        <v>1</v>
      </c>
      <c r="AP29">
        <f t="shared" si="10"/>
        <v>0</v>
      </c>
      <c r="AQ29">
        <f t="shared" si="10"/>
        <v>0</v>
      </c>
      <c r="AR29">
        <f t="shared" si="10"/>
        <v>0</v>
      </c>
    </row>
    <row r="30" spans="1:44" ht="65" x14ac:dyDescent="0.2">
      <c r="A30" s="7">
        <v>27</v>
      </c>
      <c r="B30" s="8" t="s">
        <v>2</v>
      </c>
      <c r="C30" s="75" t="s">
        <v>347</v>
      </c>
      <c r="D30" s="14" t="s">
        <v>524</v>
      </c>
      <c r="E30" s="72" t="s">
        <v>348</v>
      </c>
      <c r="F30" s="14">
        <v>22</v>
      </c>
      <c r="G30" s="14">
        <v>23</v>
      </c>
      <c r="H30" s="14" t="str">
        <f t="shared" si="8"/>
        <v>(WN, I.i.10-11, 22-24)</v>
      </c>
      <c r="I30" s="8">
        <v>54</v>
      </c>
      <c r="J30" s="8"/>
      <c r="K30" s="19" t="s">
        <v>435</v>
      </c>
      <c r="L30" s="19" t="s">
        <v>190</v>
      </c>
      <c r="M30" s="13" t="s">
        <v>384</v>
      </c>
      <c r="N30" s="21" t="s">
        <v>382</v>
      </c>
      <c r="P30" s="151" t="s">
        <v>386</v>
      </c>
      <c r="S30" s="116" t="s">
        <v>386</v>
      </c>
      <c r="T30" t="str">
        <f t="shared" si="1"/>
        <v>NOYES</v>
      </c>
      <c r="U30" s="36" t="str">
        <f t="shared" si="2"/>
        <v>NOENDORSE</v>
      </c>
      <c r="V30" t="str">
        <f t="shared" si="3"/>
        <v>YESENDORSE</v>
      </c>
      <c r="X30">
        <f t="shared" si="9"/>
        <v>1</v>
      </c>
      <c r="Y30">
        <f t="shared" si="9"/>
        <v>0</v>
      </c>
      <c r="Z30">
        <f t="shared" si="9"/>
        <v>0</v>
      </c>
      <c r="AA30">
        <f t="shared" si="9"/>
        <v>0</v>
      </c>
      <c r="AB30">
        <f t="shared" si="9"/>
        <v>0</v>
      </c>
      <c r="AC30">
        <f t="shared" si="9"/>
        <v>0</v>
      </c>
      <c r="AD30">
        <f t="shared" si="9"/>
        <v>0</v>
      </c>
      <c r="AE30">
        <f t="shared" si="9"/>
        <v>0</v>
      </c>
      <c r="AF30">
        <f t="shared" si="9"/>
        <v>0</v>
      </c>
      <c r="AG30">
        <f t="shared" si="9"/>
        <v>0</v>
      </c>
      <c r="AH30">
        <f t="shared" si="10"/>
        <v>0</v>
      </c>
      <c r="AI30">
        <f t="shared" si="10"/>
        <v>0</v>
      </c>
      <c r="AJ30">
        <f t="shared" si="10"/>
        <v>1</v>
      </c>
      <c r="AK30">
        <f t="shared" si="10"/>
        <v>0</v>
      </c>
      <c r="AL30">
        <f t="shared" si="10"/>
        <v>0</v>
      </c>
      <c r="AM30">
        <f t="shared" si="10"/>
        <v>0</v>
      </c>
      <c r="AN30">
        <f t="shared" si="10"/>
        <v>0</v>
      </c>
      <c r="AO30">
        <f t="shared" si="10"/>
        <v>1</v>
      </c>
      <c r="AP30">
        <f t="shared" si="10"/>
        <v>0</v>
      </c>
      <c r="AQ30">
        <f t="shared" si="10"/>
        <v>0</v>
      </c>
      <c r="AR30">
        <f t="shared" si="10"/>
        <v>0</v>
      </c>
    </row>
    <row r="31" spans="1:44" ht="26" x14ac:dyDescent="0.2">
      <c r="A31" s="7">
        <v>28</v>
      </c>
      <c r="B31" s="8" t="s">
        <v>2</v>
      </c>
      <c r="C31" s="75" t="s">
        <v>307</v>
      </c>
      <c r="D31" s="14">
        <v>53</v>
      </c>
      <c r="E31" s="72" t="s">
        <v>170</v>
      </c>
      <c r="F31" s="14">
        <v>53</v>
      </c>
      <c r="G31" s="14"/>
      <c r="H31" s="14" t="str">
        <f t="shared" si="8"/>
        <v>(WN, I.v.15, 53)</v>
      </c>
      <c r="I31" s="8"/>
      <c r="J31" s="8"/>
      <c r="K31" s="19" t="s">
        <v>308</v>
      </c>
      <c r="L31" s="19" t="s">
        <v>387</v>
      </c>
      <c r="M31" s="13" t="s">
        <v>384</v>
      </c>
      <c r="N31" s="21" t="s">
        <v>382</v>
      </c>
      <c r="P31" s="151" t="s">
        <v>386</v>
      </c>
      <c r="S31" s="116" t="s">
        <v>386</v>
      </c>
      <c r="T31" t="str">
        <f t="shared" si="1"/>
        <v>NOYES</v>
      </c>
      <c r="U31" s="36" t="str">
        <f t="shared" si="2"/>
        <v>NOENDORSE</v>
      </c>
      <c r="V31" t="str">
        <f t="shared" si="3"/>
        <v>YESENDORSE</v>
      </c>
      <c r="X31">
        <f t="shared" si="9"/>
        <v>0</v>
      </c>
      <c r="Y31">
        <f t="shared" si="9"/>
        <v>0</v>
      </c>
      <c r="Z31">
        <f t="shared" si="9"/>
        <v>0</v>
      </c>
      <c r="AA31">
        <f t="shared" si="9"/>
        <v>0</v>
      </c>
      <c r="AB31">
        <f t="shared" si="9"/>
        <v>0</v>
      </c>
      <c r="AC31">
        <f t="shared" si="9"/>
        <v>0</v>
      </c>
      <c r="AD31">
        <f t="shared" si="9"/>
        <v>0</v>
      </c>
      <c r="AE31">
        <f t="shared" si="9"/>
        <v>0</v>
      </c>
      <c r="AF31">
        <f t="shared" si="9"/>
        <v>0</v>
      </c>
      <c r="AG31">
        <f t="shared" si="9"/>
        <v>1</v>
      </c>
      <c r="AH31">
        <f t="shared" si="10"/>
        <v>0</v>
      </c>
      <c r="AI31">
        <f t="shared" si="10"/>
        <v>0</v>
      </c>
      <c r="AJ31">
        <f t="shared" si="10"/>
        <v>0</v>
      </c>
      <c r="AK31">
        <f t="shared" si="10"/>
        <v>0</v>
      </c>
      <c r="AL31">
        <f t="shared" si="10"/>
        <v>0</v>
      </c>
      <c r="AM31">
        <f t="shared" si="10"/>
        <v>0</v>
      </c>
      <c r="AN31">
        <f t="shared" si="10"/>
        <v>0</v>
      </c>
      <c r="AO31">
        <f t="shared" si="10"/>
        <v>0</v>
      </c>
      <c r="AP31">
        <f t="shared" si="10"/>
        <v>0</v>
      </c>
      <c r="AQ31">
        <f t="shared" si="10"/>
        <v>0</v>
      </c>
      <c r="AR31">
        <f t="shared" si="10"/>
        <v>0</v>
      </c>
    </row>
    <row r="32" spans="1:44" ht="39" x14ac:dyDescent="0.2">
      <c r="A32" s="7">
        <v>29</v>
      </c>
      <c r="B32" s="8" t="s">
        <v>2</v>
      </c>
      <c r="C32" s="75" t="s">
        <v>309</v>
      </c>
      <c r="D32" s="14" t="s">
        <v>310</v>
      </c>
      <c r="E32" s="72" t="s">
        <v>170</v>
      </c>
      <c r="F32" s="14">
        <v>65</v>
      </c>
      <c r="G32" s="14"/>
      <c r="H32" s="14" t="str">
        <f t="shared" si="8"/>
        <v>(WN, I.vi.4-8, 65-67)</v>
      </c>
      <c r="I32" s="8"/>
      <c r="J32" s="8"/>
      <c r="K32" s="19" t="s">
        <v>311</v>
      </c>
      <c r="L32" s="19" t="s">
        <v>312</v>
      </c>
      <c r="M32" s="13" t="s">
        <v>382</v>
      </c>
      <c r="N32" s="21" t="s">
        <v>396</v>
      </c>
      <c r="P32" s="151" t="s">
        <v>88</v>
      </c>
      <c r="S32" s="116" t="s">
        <v>88</v>
      </c>
      <c r="T32" t="str">
        <f t="shared" si="1"/>
        <v>YESUNCLEAR</v>
      </c>
      <c r="U32" s="36" t="str">
        <f t="shared" si="2"/>
        <v>YESN/A</v>
      </c>
      <c r="V32" t="str">
        <f t="shared" si="3"/>
        <v>UNCLEARN/A</v>
      </c>
      <c r="X32">
        <f t="shared" si="9"/>
        <v>0</v>
      </c>
      <c r="Y32">
        <f t="shared" si="9"/>
        <v>0</v>
      </c>
      <c r="Z32">
        <f t="shared" si="9"/>
        <v>0</v>
      </c>
      <c r="AA32">
        <f t="shared" si="9"/>
        <v>0</v>
      </c>
      <c r="AB32">
        <f t="shared" si="9"/>
        <v>0</v>
      </c>
      <c r="AC32">
        <f t="shared" si="9"/>
        <v>0</v>
      </c>
      <c r="AD32">
        <f t="shared" si="9"/>
        <v>0</v>
      </c>
      <c r="AE32">
        <f t="shared" si="9"/>
        <v>0</v>
      </c>
      <c r="AF32">
        <f t="shared" si="9"/>
        <v>0</v>
      </c>
      <c r="AG32">
        <f t="shared" si="9"/>
        <v>1</v>
      </c>
      <c r="AH32">
        <f t="shared" si="10"/>
        <v>0</v>
      </c>
      <c r="AI32">
        <f t="shared" si="10"/>
        <v>0</v>
      </c>
      <c r="AJ32">
        <f t="shared" si="10"/>
        <v>0</v>
      </c>
      <c r="AK32">
        <f t="shared" si="10"/>
        <v>0</v>
      </c>
      <c r="AL32">
        <f t="shared" si="10"/>
        <v>0</v>
      </c>
      <c r="AM32">
        <f t="shared" si="10"/>
        <v>0</v>
      </c>
      <c r="AN32">
        <f t="shared" si="10"/>
        <v>0</v>
      </c>
      <c r="AO32">
        <f t="shared" si="10"/>
        <v>0</v>
      </c>
      <c r="AP32">
        <f t="shared" si="10"/>
        <v>0</v>
      </c>
      <c r="AQ32">
        <f t="shared" si="10"/>
        <v>0</v>
      </c>
      <c r="AR32">
        <f t="shared" si="10"/>
        <v>0</v>
      </c>
    </row>
    <row r="33" spans="1:44" ht="26" x14ac:dyDescent="0.2">
      <c r="A33" s="7">
        <v>30</v>
      </c>
      <c r="B33" s="8" t="s">
        <v>2</v>
      </c>
      <c r="C33" s="75" t="s">
        <v>313</v>
      </c>
      <c r="D33" s="14">
        <v>82</v>
      </c>
      <c r="E33" s="72" t="s">
        <v>170</v>
      </c>
      <c r="F33" s="14">
        <v>83</v>
      </c>
      <c r="G33" s="14"/>
      <c r="H33" s="14" t="str">
        <f t="shared" si="8"/>
        <v>(WN, I.viii.2-10, 82)</v>
      </c>
      <c r="I33" s="8"/>
      <c r="J33" s="8"/>
      <c r="K33" s="19" t="s">
        <v>314</v>
      </c>
      <c r="L33" s="19" t="s">
        <v>315</v>
      </c>
      <c r="M33" s="13" t="s">
        <v>382</v>
      </c>
      <c r="N33" s="21" t="s">
        <v>396</v>
      </c>
      <c r="P33" s="151" t="s">
        <v>396</v>
      </c>
      <c r="S33" s="116" t="s">
        <v>396</v>
      </c>
      <c r="T33" t="str">
        <f t="shared" si="1"/>
        <v>YESUNCLEAR</v>
      </c>
      <c r="U33" s="36" t="str">
        <f t="shared" si="2"/>
        <v>YESUNCLEAR</v>
      </c>
      <c r="V33" t="str">
        <f t="shared" si="3"/>
        <v>UNCLEARUNCLEAR</v>
      </c>
      <c r="X33">
        <f t="shared" si="9"/>
        <v>0</v>
      </c>
      <c r="Y33">
        <f t="shared" si="9"/>
        <v>0</v>
      </c>
      <c r="Z33">
        <f t="shared" si="9"/>
        <v>0</v>
      </c>
      <c r="AA33">
        <f t="shared" si="9"/>
        <v>0</v>
      </c>
      <c r="AB33">
        <f t="shared" si="9"/>
        <v>0</v>
      </c>
      <c r="AC33">
        <f t="shared" si="9"/>
        <v>0</v>
      </c>
      <c r="AD33">
        <f t="shared" si="9"/>
        <v>0</v>
      </c>
      <c r="AE33">
        <f t="shared" si="9"/>
        <v>0</v>
      </c>
      <c r="AF33">
        <f t="shared" si="9"/>
        <v>0</v>
      </c>
      <c r="AG33">
        <f t="shared" si="9"/>
        <v>1</v>
      </c>
      <c r="AH33">
        <f t="shared" si="10"/>
        <v>0</v>
      </c>
      <c r="AI33">
        <f t="shared" si="10"/>
        <v>0</v>
      </c>
      <c r="AJ33">
        <f t="shared" si="10"/>
        <v>0</v>
      </c>
      <c r="AK33">
        <f t="shared" si="10"/>
        <v>0</v>
      </c>
      <c r="AL33">
        <f t="shared" si="10"/>
        <v>0</v>
      </c>
      <c r="AM33">
        <f t="shared" si="10"/>
        <v>0</v>
      </c>
      <c r="AN33">
        <f t="shared" si="10"/>
        <v>0</v>
      </c>
      <c r="AO33">
        <f t="shared" si="10"/>
        <v>0</v>
      </c>
      <c r="AP33">
        <f t="shared" si="10"/>
        <v>0</v>
      </c>
      <c r="AQ33">
        <f t="shared" si="10"/>
        <v>0</v>
      </c>
      <c r="AR33">
        <f t="shared" si="10"/>
        <v>0</v>
      </c>
    </row>
    <row r="34" spans="1:44" ht="130" x14ac:dyDescent="0.2">
      <c r="A34" s="7">
        <v>31</v>
      </c>
      <c r="B34" s="8" t="s">
        <v>2</v>
      </c>
      <c r="C34" s="75" t="s">
        <v>316</v>
      </c>
      <c r="D34" s="14">
        <v>83</v>
      </c>
      <c r="E34" s="72" t="s">
        <v>328</v>
      </c>
      <c r="F34" s="14">
        <v>85</v>
      </c>
      <c r="G34" s="14"/>
      <c r="H34" s="14" t="str">
        <f t="shared" si="8"/>
        <v>(WN, I.viii.11-14, 83)</v>
      </c>
      <c r="I34" s="8"/>
      <c r="J34" s="8"/>
      <c r="K34" s="19" t="s">
        <v>317</v>
      </c>
      <c r="L34" s="19" t="s">
        <v>318</v>
      </c>
      <c r="M34" s="13" t="s">
        <v>382</v>
      </c>
      <c r="N34" s="21" t="s">
        <v>382</v>
      </c>
      <c r="P34" s="151" t="s">
        <v>386</v>
      </c>
      <c r="S34" s="116" t="s">
        <v>386</v>
      </c>
      <c r="T34" t="str">
        <f t="shared" si="1"/>
        <v>YESYES</v>
      </c>
      <c r="U34" s="36" t="str">
        <f t="shared" si="2"/>
        <v>YESENDORSE</v>
      </c>
      <c r="V34" t="str">
        <f t="shared" si="3"/>
        <v>YESENDORSE</v>
      </c>
      <c r="X34">
        <f t="shared" ref="X34:AG43" si="11">IF(ISERROR(SEARCH(X$2,$E34,1)),0,1)</f>
        <v>0</v>
      </c>
      <c r="Y34">
        <f t="shared" si="11"/>
        <v>0</v>
      </c>
      <c r="Z34">
        <f t="shared" si="11"/>
        <v>0</v>
      </c>
      <c r="AA34">
        <f t="shared" si="11"/>
        <v>0</v>
      </c>
      <c r="AB34">
        <f t="shared" si="11"/>
        <v>0</v>
      </c>
      <c r="AC34">
        <f t="shared" si="11"/>
        <v>0</v>
      </c>
      <c r="AD34">
        <f t="shared" si="11"/>
        <v>0</v>
      </c>
      <c r="AE34">
        <f t="shared" si="11"/>
        <v>0</v>
      </c>
      <c r="AF34">
        <f t="shared" si="11"/>
        <v>0</v>
      </c>
      <c r="AG34">
        <f t="shared" si="11"/>
        <v>1</v>
      </c>
      <c r="AH34">
        <f t="shared" ref="AH34:AR43" si="12">IF(ISERROR(SEARCH(AH$2,$E34,1)),0,1)</f>
        <v>1</v>
      </c>
      <c r="AI34">
        <f t="shared" si="12"/>
        <v>0</v>
      </c>
      <c r="AJ34">
        <f t="shared" si="12"/>
        <v>0</v>
      </c>
      <c r="AK34">
        <f t="shared" si="12"/>
        <v>0</v>
      </c>
      <c r="AL34">
        <f t="shared" si="12"/>
        <v>0</v>
      </c>
      <c r="AM34">
        <f t="shared" si="12"/>
        <v>0</v>
      </c>
      <c r="AN34">
        <f t="shared" si="12"/>
        <v>0</v>
      </c>
      <c r="AO34">
        <f t="shared" si="12"/>
        <v>0</v>
      </c>
      <c r="AP34">
        <f t="shared" si="12"/>
        <v>1</v>
      </c>
      <c r="AQ34">
        <f t="shared" si="12"/>
        <v>0</v>
      </c>
      <c r="AR34">
        <f t="shared" si="12"/>
        <v>0</v>
      </c>
    </row>
    <row r="35" spans="1:44" ht="52" x14ac:dyDescent="0.2">
      <c r="A35" s="7">
        <v>32</v>
      </c>
      <c r="B35" s="8" t="s">
        <v>2</v>
      </c>
      <c r="C35" s="75" t="s">
        <v>330</v>
      </c>
      <c r="D35" s="14">
        <v>86</v>
      </c>
      <c r="E35" s="72" t="s">
        <v>349</v>
      </c>
      <c r="F35" s="14">
        <v>86</v>
      </c>
      <c r="G35" s="14"/>
      <c r="H35" s="14" t="str">
        <f t="shared" si="8"/>
        <v>(WN, I.viii.1617, 86)</v>
      </c>
      <c r="I35" s="8"/>
      <c r="J35" s="8"/>
      <c r="K35" s="19" t="s">
        <v>436</v>
      </c>
      <c r="L35" s="19" t="s">
        <v>331</v>
      </c>
      <c r="M35" s="13" t="s">
        <v>384</v>
      </c>
      <c r="N35" s="21" t="s">
        <v>382</v>
      </c>
      <c r="P35" s="151" t="s">
        <v>386</v>
      </c>
      <c r="S35" s="116" t="s">
        <v>386</v>
      </c>
      <c r="T35" t="str">
        <f t="shared" si="1"/>
        <v>NOYES</v>
      </c>
      <c r="U35" s="36" t="str">
        <f t="shared" si="2"/>
        <v>NOENDORSE</v>
      </c>
      <c r="V35" t="str">
        <f t="shared" si="3"/>
        <v>YESENDORSE</v>
      </c>
      <c r="X35">
        <f t="shared" si="11"/>
        <v>0</v>
      </c>
      <c r="Y35">
        <f t="shared" si="11"/>
        <v>0</v>
      </c>
      <c r="Z35">
        <f t="shared" si="11"/>
        <v>0</v>
      </c>
      <c r="AA35">
        <f t="shared" si="11"/>
        <v>0</v>
      </c>
      <c r="AB35">
        <f t="shared" si="11"/>
        <v>0</v>
      </c>
      <c r="AC35">
        <f t="shared" si="11"/>
        <v>0</v>
      </c>
      <c r="AD35">
        <f t="shared" si="11"/>
        <v>0</v>
      </c>
      <c r="AE35">
        <f t="shared" si="11"/>
        <v>0</v>
      </c>
      <c r="AF35">
        <f t="shared" si="11"/>
        <v>0</v>
      </c>
      <c r="AG35">
        <f t="shared" si="11"/>
        <v>1</v>
      </c>
      <c r="AH35">
        <f t="shared" si="12"/>
        <v>1</v>
      </c>
      <c r="AI35">
        <f t="shared" si="12"/>
        <v>0</v>
      </c>
      <c r="AJ35">
        <f t="shared" si="12"/>
        <v>0</v>
      </c>
      <c r="AK35">
        <f t="shared" si="12"/>
        <v>0</v>
      </c>
      <c r="AL35">
        <f t="shared" si="12"/>
        <v>0</v>
      </c>
      <c r="AM35">
        <f t="shared" si="12"/>
        <v>0</v>
      </c>
      <c r="AN35">
        <f t="shared" si="12"/>
        <v>0</v>
      </c>
      <c r="AO35">
        <f t="shared" si="12"/>
        <v>0</v>
      </c>
      <c r="AP35">
        <f t="shared" si="12"/>
        <v>1</v>
      </c>
      <c r="AQ35">
        <f t="shared" si="12"/>
        <v>0</v>
      </c>
      <c r="AR35">
        <f t="shared" si="12"/>
        <v>0</v>
      </c>
    </row>
    <row r="36" spans="1:44" ht="78" x14ac:dyDescent="0.2">
      <c r="A36" s="7">
        <v>33</v>
      </c>
      <c r="B36" s="8" t="s">
        <v>2</v>
      </c>
      <c r="C36" s="75" t="s">
        <v>247</v>
      </c>
      <c r="D36" s="14" t="s">
        <v>246</v>
      </c>
      <c r="E36" s="72" t="s">
        <v>248</v>
      </c>
      <c r="F36" s="14">
        <v>87</v>
      </c>
      <c r="G36" s="14">
        <v>88</v>
      </c>
      <c r="H36" s="14" t="str">
        <f t="shared" si="8"/>
        <v>(WN, I.viii.22-23, 87-88)</v>
      </c>
      <c r="I36" s="8"/>
      <c r="J36" s="8"/>
      <c r="K36" s="19" t="s">
        <v>249</v>
      </c>
      <c r="L36" s="19" t="s">
        <v>437</v>
      </c>
      <c r="M36" s="13" t="s">
        <v>384</v>
      </c>
      <c r="N36" s="21" t="s">
        <v>382</v>
      </c>
      <c r="P36" s="151" t="s">
        <v>386</v>
      </c>
      <c r="S36" s="116" t="s">
        <v>386</v>
      </c>
      <c r="T36" t="str">
        <f t="shared" ref="T36:T67" si="13">M36&amp;N36</f>
        <v>NOYES</v>
      </c>
      <c r="U36" s="36" t="str">
        <f t="shared" ref="U36:U67" si="14">M36&amp;P36</f>
        <v>NOENDORSE</v>
      </c>
      <c r="V36" t="str">
        <f t="shared" ref="V36:V67" si="15">N36&amp;P36</f>
        <v>YESENDORSE</v>
      </c>
      <c r="X36">
        <f t="shared" si="11"/>
        <v>0</v>
      </c>
      <c r="Y36">
        <f t="shared" si="11"/>
        <v>0</v>
      </c>
      <c r="Z36">
        <f t="shared" si="11"/>
        <v>0</v>
      </c>
      <c r="AA36">
        <f t="shared" si="11"/>
        <v>0</v>
      </c>
      <c r="AB36">
        <f t="shared" si="11"/>
        <v>0</v>
      </c>
      <c r="AC36">
        <f t="shared" si="11"/>
        <v>0</v>
      </c>
      <c r="AD36">
        <f t="shared" si="11"/>
        <v>0</v>
      </c>
      <c r="AE36">
        <f t="shared" si="11"/>
        <v>0</v>
      </c>
      <c r="AF36">
        <f t="shared" si="11"/>
        <v>1</v>
      </c>
      <c r="AG36">
        <f t="shared" si="11"/>
        <v>1</v>
      </c>
      <c r="AH36">
        <f t="shared" si="12"/>
        <v>0</v>
      </c>
      <c r="AI36">
        <f t="shared" si="12"/>
        <v>0</v>
      </c>
      <c r="AJ36">
        <f t="shared" si="12"/>
        <v>0</v>
      </c>
      <c r="AK36">
        <f t="shared" si="12"/>
        <v>0</v>
      </c>
      <c r="AL36">
        <f t="shared" si="12"/>
        <v>0</v>
      </c>
      <c r="AM36">
        <f t="shared" si="12"/>
        <v>0</v>
      </c>
      <c r="AN36">
        <f t="shared" si="12"/>
        <v>0</v>
      </c>
      <c r="AO36">
        <f t="shared" si="12"/>
        <v>0</v>
      </c>
      <c r="AP36">
        <f t="shared" si="12"/>
        <v>0</v>
      </c>
      <c r="AQ36">
        <f t="shared" si="12"/>
        <v>0</v>
      </c>
      <c r="AR36">
        <f t="shared" si="12"/>
        <v>0</v>
      </c>
    </row>
    <row r="37" spans="1:44" ht="52" x14ac:dyDescent="0.2">
      <c r="A37" s="7">
        <v>34</v>
      </c>
      <c r="B37" s="8" t="s">
        <v>2</v>
      </c>
      <c r="C37" s="75" t="s">
        <v>202</v>
      </c>
      <c r="D37" s="14">
        <v>89</v>
      </c>
      <c r="E37" s="72" t="s">
        <v>206</v>
      </c>
      <c r="F37" s="14">
        <v>89</v>
      </c>
      <c r="G37" s="14"/>
      <c r="H37" s="14" t="str">
        <f t="shared" si="8"/>
        <v>(WN, IV.viii.44-47, 89)</v>
      </c>
      <c r="I37" s="8">
        <v>58</v>
      </c>
      <c r="J37" s="8"/>
      <c r="K37" s="19" t="s">
        <v>207</v>
      </c>
      <c r="L37" s="19" t="s">
        <v>388</v>
      </c>
      <c r="M37" s="13" t="s">
        <v>382</v>
      </c>
      <c r="N37" s="21" t="s">
        <v>382</v>
      </c>
      <c r="P37" s="151" t="s">
        <v>88</v>
      </c>
      <c r="S37" s="116" t="s">
        <v>88</v>
      </c>
      <c r="T37" t="str">
        <f t="shared" si="13"/>
        <v>YESYES</v>
      </c>
      <c r="U37" s="36" t="str">
        <f t="shared" si="14"/>
        <v>YESN/A</v>
      </c>
      <c r="V37" t="str">
        <f t="shared" si="15"/>
        <v>YESN/A</v>
      </c>
      <c r="X37">
        <f t="shared" si="11"/>
        <v>1</v>
      </c>
      <c r="Y37">
        <f t="shared" si="11"/>
        <v>0</v>
      </c>
      <c r="Z37">
        <f t="shared" si="11"/>
        <v>0</v>
      </c>
      <c r="AA37">
        <f t="shared" si="11"/>
        <v>0</v>
      </c>
      <c r="AB37">
        <f t="shared" si="11"/>
        <v>0</v>
      </c>
      <c r="AC37">
        <f t="shared" si="11"/>
        <v>0</v>
      </c>
      <c r="AD37">
        <f t="shared" si="11"/>
        <v>0</v>
      </c>
      <c r="AE37">
        <f t="shared" si="11"/>
        <v>0</v>
      </c>
      <c r="AF37">
        <f t="shared" si="11"/>
        <v>0</v>
      </c>
      <c r="AG37">
        <f t="shared" si="11"/>
        <v>1</v>
      </c>
      <c r="AH37">
        <f t="shared" si="12"/>
        <v>0</v>
      </c>
      <c r="AI37">
        <f t="shared" si="12"/>
        <v>0</v>
      </c>
      <c r="AJ37">
        <f t="shared" si="12"/>
        <v>0</v>
      </c>
      <c r="AK37">
        <f t="shared" si="12"/>
        <v>0</v>
      </c>
      <c r="AL37">
        <f t="shared" si="12"/>
        <v>0</v>
      </c>
      <c r="AM37">
        <f t="shared" si="12"/>
        <v>0</v>
      </c>
      <c r="AN37">
        <f t="shared" si="12"/>
        <v>0</v>
      </c>
      <c r="AO37">
        <f t="shared" si="12"/>
        <v>0</v>
      </c>
      <c r="AP37">
        <f t="shared" si="12"/>
        <v>0</v>
      </c>
      <c r="AQ37">
        <f t="shared" si="12"/>
        <v>0</v>
      </c>
      <c r="AR37">
        <f t="shared" si="12"/>
        <v>0</v>
      </c>
    </row>
    <row r="38" spans="1:44" ht="52" x14ac:dyDescent="0.2">
      <c r="A38" s="7">
        <v>35</v>
      </c>
      <c r="B38" s="8" t="s">
        <v>2</v>
      </c>
      <c r="C38" s="75" t="s">
        <v>3</v>
      </c>
      <c r="D38" s="14" t="s">
        <v>4</v>
      </c>
      <c r="E38" s="72" t="s">
        <v>350</v>
      </c>
      <c r="F38" s="14">
        <v>90</v>
      </c>
      <c r="G38" s="14">
        <v>91</v>
      </c>
      <c r="H38" s="14" t="str">
        <f t="shared" si="8"/>
        <v>(WN, I.viii.26, 90-91)</v>
      </c>
      <c r="I38" s="8">
        <v>1</v>
      </c>
      <c r="J38" s="8"/>
      <c r="K38" s="19" t="s">
        <v>5</v>
      </c>
      <c r="L38" s="19" t="s">
        <v>143</v>
      </c>
      <c r="M38" s="13" t="s">
        <v>382</v>
      </c>
      <c r="N38" s="21" t="s">
        <v>382</v>
      </c>
      <c r="P38" s="151" t="s">
        <v>386</v>
      </c>
      <c r="S38" s="116" t="s">
        <v>386</v>
      </c>
      <c r="T38" t="str">
        <f t="shared" si="13"/>
        <v>YESYES</v>
      </c>
      <c r="U38" s="36" t="str">
        <f t="shared" si="14"/>
        <v>YESENDORSE</v>
      </c>
      <c r="V38" t="str">
        <f t="shared" si="15"/>
        <v>YESENDORSE</v>
      </c>
      <c r="X38">
        <f t="shared" si="11"/>
        <v>0</v>
      </c>
      <c r="Y38">
        <f t="shared" si="11"/>
        <v>0</v>
      </c>
      <c r="Z38">
        <f t="shared" si="11"/>
        <v>0</v>
      </c>
      <c r="AA38">
        <f t="shared" si="11"/>
        <v>0</v>
      </c>
      <c r="AB38">
        <f t="shared" si="11"/>
        <v>0</v>
      </c>
      <c r="AC38">
        <f t="shared" si="11"/>
        <v>0</v>
      </c>
      <c r="AD38">
        <f t="shared" si="11"/>
        <v>0</v>
      </c>
      <c r="AE38">
        <f t="shared" si="11"/>
        <v>0</v>
      </c>
      <c r="AF38">
        <f t="shared" si="11"/>
        <v>0</v>
      </c>
      <c r="AG38">
        <f t="shared" si="11"/>
        <v>1</v>
      </c>
      <c r="AH38">
        <f t="shared" si="12"/>
        <v>0</v>
      </c>
      <c r="AI38">
        <f t="shared" si="12"/>
        <v>0</v>
      </c>
      <c r="AJ38">
        <f t="shared" si="12"/>
        <v>0</v>
      </c>
      <c r="AK38">
        <f t="shared" si="12"/>
        <v>0</v>
      </c>
      <c r="AL38">
        <f t="shared" si="12"/>
        <v>1</v>
      </c>
      <c r="AM38">
        <f t="shared" si="12"/>
        <v>0</v>
      </c>
      <c r="AN38">
        <f t="shared" si="12"/>
        <v>0</v>
      </c>
      <c r="AO38">
        <f t="shared" si="12"/>
        <v>0</v>
      </c>
      <c r="AP38">
        <f t="shared" si="12"/>
        <v>1</v>
      </c>
      <c r="AQ38">
        <f t="shared" si="12"/>
        <v>0</v>
      </c>
      <c r="AR38">
        <f t="shared" si="12"/>
        <v>0</v>
      </c>
    </row>
    <row r="39" spans="1:44" ht="65" x14ac:dyDescent="0.2">
      <c r="A39" s="7">
        <v>36</v>
      </c>
      <c r="B39" s="8" t="s">
        <v>2</v>
      </c>
      <c r="C39" s="75" t="s">
        <v>321</v>
      </c>
      <c r="D39" s="14" t="s">
        <v>320</v>
      </c>
      <c r="E39" s="72" t="s">
        <v>351</v>
      </c>
      <c r="F39" s="14">
        <v>95</v>
      </c>
      <c r="G39" s="14">
        <v>96</v>
      </c>
      <c r="H39" s="14" t="str">
        <f t="shared" si="8"/>
        <v>(WN, I.viii.35-36, 95-96)</v>
      </c>
      <c r="I39" s="8">
        <v>2</v>
      </c>
      <c r="J39" s="8"/>
      <c r="K39" s="19" t="s">
        <v>322</v>
      </c>
      <c r="L39" s="19" t="s">
        <v>8</v>
      </c>
      <c r="M39" s="13" t="s">
        <v>384</v>
      </c>
      <c r="N39" s="21" t="s">
        <v>382</v>
      </c>
      <c r="P39" s="151" t="s">
        <v>386</v>
      </c>
      <c r="S39" s="116" t="s">
        <v>386</v>
      </c>
      <c r="T39" t="str">
        <f t="shared" si="13"/>
        <v>NOYES</v>
      </c>
      <c r="U39" s="36" t="str">
        <f t="shared" si="14"/>
        <v>NOENDORSE</v>
      </c>
      <c r="V39" t="str">
        <f t="shared" si="15"/>
        <v>YESENDORSE</v>
      </c>
      <c r="X39">
        <f t="shared" si="11"/>
        <v>0</v>
      </c>
      <c r="Y39">
        <f t="shared" si="11"/>
        <v>0</v>
      </c>
      <c r="Z39">
        <f t="shared" si="11"/>
        <v>0</v>
      </c>
      <c r="AA39">
        <f t="shared" si="11"/>
        <v>0</v>
      </c>
      <c r="AB39">
        <f t="shared" si="11"/>
        <v>0</v>
      </c>
      <c r="AC39">
        <f t="shared" si="11"/>
        <v>0</v>
      </c>
      <c r="AD39">
        <f t="shared" si="11"/>
        <v>0</v>
      </c>
      <c r="AE39">
        <f t="shared" si="11"/>
        <v>0</v>
      </c>
      <c r="AF39">
        <f t="shared" si="11"/>
        <v>0</v>
      </c>
      <c r="AG39">
        <f t="shared" si="11"/>
        <v>1</v>
      </c>
      <c r="AH39">
        <f t="shared" si="12"/>
        <v>0</v>
      </c>
      <c r="AI39">
        <f t="shared" si="12"/>
        <v>0</v>
      </c>
      <c r="AJ39">
        <f t="shared" si="12"/>
        <v>0</v>
      </c>
      <c r="AK39">
        <f t="shared" si="12"/>
        <v>0</v>
      </c>
      <c r="AL39">
        <f t="shared" si="12"/>
        <v>1</v>
      </c>
      <c r="AM39">
        <f t="shared" si="12"/>
        <v>0</v>
      </c>
      <c r="AN39">
        <f t="shared" si="12"/>
        <v>0</v>
      </c>
      <c r="AO39">
        <f t="shared" si="12"/>
        <v>0</v>
      </c>
      <c r="AP39">
        <f t="shared" si="12"/>
        <v>1</v>
      </c>
      <c r="AQ39">
        <f t="shared" si="12"/>
        <v>0</v>
      </c>
      <c r="AR39">
        <f t="shared" si="12"/>
        <v>0</v>
      </c>
    </row>
    <row r="40" spans="1:44" ht="26" x14ac:dyDescent="0.2">
      <c r="A40" s="7">
        <v>37</v>
      </c>
      <c r="B40" s="8" t="s">
        <v>2</v>
      </c>
      <c r="C40" s="75" t="s">
        <v>9</v>
      </c>
      <c r="D40" s="14" t="s">
        <v>10</v>
      </c>
      <c r="E40" s="72" t="s">
        <v>169</v>
      </c>
      <c r="F40" s="14">
        <v>98</v>
      </c>
      <c r="G40" s="14">
        <v>99</v>
      </c>
      <c r="H40" s="14" t="str">
        <f t="shared" si="8"/>
        <v>(WN, I.viii.41, 98-99)</v>
      </c>
      <c r="I40" s="8">
        <v>3</v>
      </c>
      <c r="J40" s="8"/>
      <c r="K40" s="19" t="s">
        <v>11</v>
      </c>
      <c r="L40" s="19" t="s">
        <v>12</v>
      </c>
      <c r="M40" s="13" t="s">
        <v>384</v>
      </c>
      <c r="N40" s="21" t="s">
        <v>382</v>
      </c>
      <c r="P40" s="151" t="s">
        <v>386</v>
      </c>
      <c r="S40" s="116" t="s">
        <v>386</v>
      </c>
      <c r="T40" t="str">
        <f t="shared" si="13"/>
        <v>NOYES</v>
      </c>
      <c r="U40" s="36" t="str">
        <f t="shared" si="14"/>
        <v>NOENDORSE</v>
      </c>
      <c r="V40" t="str">
        <f t="shared" si="15"/>
        <v>YESENDORSE</v>
      </c>
      <c r="X40">
        <f t="shared" si="11"/>
        <v>0</v>
      </c>
      <c r="Y40">
        <f t="shared" si="11"/>
        <v>0</v>
      </c>
      <c r="Z40">
        <f t="shared" si="11"/>
        <v>0</v>
      </c>
      <c r="AA40">
        <f t="shared" si="11"/>
        <v>0</v>
      </c>
      <c r="AB40">
        <f t="shared" si="11"/>
        <v>0</v>
      </c>
      <c r="AC40">
        <f t="shared" si="11"/>
        <v>0</v>
      </c>
      <c r="AD40">
        <f t="shared" si="11"/>
        <v>0</v>
      </c>
      <c r="AE40">
        <f t="shared" si="11"/>
        <v>0</v>
      </c>
      <c r="AF40">
        <f t="shared" si="11"/>
        <v>0</v>
      </c>
      <c r="AG40">
        <f t="shared" si="11"/>
        <v>0</v>
      </c>
      <c r="AH40">
        <f t="shared" si="12"/>
        <v>0</v>
      </c>
      <c r="AI40">
        <f t="shared" si="12"/>
        <v>0</v>
      </c>
      <c r="AJ40">
        <f t="shared" si="12"/>
        <v>0</v>
      </c>
      <c r="AK40">
        <f t="shared" si="12"/>
        <v>0</v>
      </c>
      <c r="AL40">
        <f t="shared" si="12"/>
        <v>1</v>
      </c>
      <c r="AM40">
        <f t="shared" si="12"/>
        <v>0</v>
      </c>
      <c r="AN40">
        <f t="shared" si="12"/>
        <v>0</v>
      </c>
      <c r="AO40">
        <f t="shared" si="12"/>
        <v>0</v>
      </c>
      <c r="AP40">
        <f t="shared" si="12"/>
        <v>0</v>
      </c>
      <c r="AQ40">
        <f t="shared" si="12"/>
        <v>0</v>
      </c>
      <c r="AR40">
        <f t="shared" si="12"/>
        <v>0</v>
      </c>
    </row>
    <row r="41" spans="1:44" ht="27" x14ac:dyDescent="0.2">
      <c r="A41" s="7">
        <v>38</v>
      </c>
      <c r="B41" s="8" t="s">
        <v>2</v>
      </c>
      <c r="C41" s="75" t="s">
        <v>13</v>
      </c>
      <c r="D41" s="14">
        <v>99</v>
      </c>
      <c r="E41" s="72" t="s">
        <v>283</v>
      </c>
      <c r="F41" s="14">
        <v>99</v>
      </c>
      <c r="G41" s="14"/>
      <c r="H41" s="14" t="str">
        <f t="shared" si="8"/>
        <v>(WN, I.viii.43, 99)</v>
      </c>
      <c r="I41" s="8">
        <v>4</v>
      </c>
      <c r="J41" s="8"/>
      <c r="K41" s="19" t="s">
        <v>14</v>
      </c>
      <c r="L41" s="19" t="s">
        <v>15</v>
      </c>
      <c r="M41" s="13" t="s">
        <v>384</v>
      </c>
      <c r="N41" s="21" t="s">
        <v>382</v>
      </c>
      <c r="P41" s="151" t="s">
        <v>386</v>
      </c>
      <c r="S41" s="116" t="s">
        <v>386</v>
      </c>
      <c r="T41" t="str">
        <f t="shared" si="13"/>
        <v>NOYES</v>
      </c>
      <c r="U41" s="36" t="str">
        <f t="shared" si="14"/>
        <v>NOENDORSE</v>
      </c>
      <c r="V41" t="str">
        <f t="shared" si="15"/>
        <v>YESENDORSE</v>
      </c>
      <c r="X41">
        <f t="shared" si="11"/>
        <v>0</v>
      </c>
      <c r="Y41">
        <f t="shared" si="11"/>
        <v>0</v>
      </c>
      <c r="Z41">
        <f t="shared" si="11"/>
        <v>0</v>
      </c>
      <c r="AA41">
        <f t="shared" si="11"/>
        <v>0</v>
      </c>
      <c r="AB41">
        <f t="shared" si="11"/>
        <v>0</v>
      </c>
      <c r="AC41">
        <f t="shared" si="11"/>
        <v>0</v>
      </c>
      <c r="AD41">
        <f t="shared" si="11"/>
        <v>1</v>
      </c>
      <c r="AE41">
        <f t="shared" si="11"/>
        <v>0</v>
      </c>
      <c r="AF41">
        <f t="shared" si="11"/>
        <v>0</v>
      </c>
      <c r="AG41">
        <f t="shared" si="11"/>
        <v>0</v>
      </c>
      <c r="AH41">
        <f t="shared" si="12"/>
        <v>0</v>
      </c>
      <c r="AI41">
        <f t="shared" si="12"/>
        <v>0</v>
      </c>
      <c r="AJ41">
        <f t="shared" si="12"/>
        <v>0</v>
      </c>
      <c r="AK41">
        <f t="shared" si="12"/>
        <v>0</v>
      </c>
      <c r="AL41">
        <f t="shared" si="12"/>
        <v>1</v>
      </c>
      <c r="AM41">
        <f t="shared" si="12"/>
        <v>0</v>
      </c>
      <c r="AN41">
        <f t="shared" si="12"/>
        <v>0</v>
      </c>
      <c r="AO41">
        <f t="shared" si="12"/>
        <v>0</v>
      </c>
      <c r="AP41">
        <f t="shared" si="12"/>
        <v>0</v>
      </c>
      <c r="AQ41">
        <f t="shared" si="12"/>
        <v>0</v>
      </c>
      <c r="AR41">
        <f t="shared" si="12"/>
        <v>0</v>
      </c>
    </row>
    <row r="42" spans="1:44" ht="65" x14ac:dyDescent="0.2">
      <c r="A42" s="7">
        <v>39</v>
      </c>
      <c r="B42" s="8" t="s">
        <v>2</v>
      </c>
      <c r="C42" s="75" t="s">
        <v>16</v>
      </c>
      <c r="D42" s="14" t="s">
        <v>17</v>
      </c>
      <c r="E42" s="72" t="s">
        <v>352</v>
      </c>
      <c r="F42" s="14">
        <v>99</v>
      </c>
      <c r="G42" s="14">
        <v>100</v>
      </c>
      <c r="H42" s="14" t="str">
        <f t="shared" si="8"/>
        <v>(WN, I.viii.44, 99-100)</v>
      </c>
      <c r="I42" s="8">
        <v>5</v>
      </c>
      <c r="J42" s="8"/>
      <c r="K42" s="19" t="s">
        <v>226</v>
      </c>
      <c r="L42" s="19" t="s">
        <v>389</v>
      </c>
      <c r="M42" s="13" t="s">
        <v>384</v>
      </c>
      <c r="N42" s="21" t="s">
        <v>382</v>
      </c>
      <c r="P42" s="151" t="s">
        <v>396</v>
      </c>
      <c r="S42" s="116" t="s">
        <v>397</v>
      </c>
      <c r="T42" t="str">
        <f t="shared" si="13"/>
        <v>NOYES</v>
      </c>
      <c r="U42" s="36" t="str">
        <f t="shared" si="14"/>
        <v>NOUNCLEAR</v>
      </c>
      <c r="V42" t="str">
        <f t="shared" si="15"/>
        <v>YESUNCLEAR</v>
      </c>
      <c r="X42">
        <f t="shared" si="11"/>
        <v>1</v>
      </c>
      <c r="Y42">
        <f t="shared" si="11"/>
        <v>1</v>
      </c>
      <c r="Z42">
        <f t="shared" si="11"/>
        <v>0</v>
      </c>
      <c r="AA42">
        <f t="shared" si="11"/>
        <v>0</v>
      </c>
      <c r="AB42">
        <f t="shared" si="11"/>
        <v>1</v>
      </c>
      <c r="AC42">
        <f t="shared" si="11"/>
        <v>0</v>
      </c>
      <c r="AD42">
        <f t="shared" si="11"/>
        <v>0</v>
      </c>
      <c r="AE42">
        <f t="shared" si="11"/>
        <v>0</v>
      </c>
      <c r="AF42">
        <f t="shared" si="11"/>
        <v>0</v>
      </c>
      <c r="AG42">
        <f t="shared" si="11"/>
        <v>1</v>
      </c>
      <c r="AH42">
        <f t="shared" si="12"/>
        <v>0</v>
      </c>
      <c r="AI42">
        <f t="shared" si="12"/>
        <v>0</v>
      </c>
      <c r="AJ42">
        <f t="shared" si="12"/>
        <v>0</v>
      </c>
      <c r="AK42">
        <f t="shared" si="12"/>
        <v>0</v>
      </c>
      <c r="AL42">
        <f t="shared" si="12"/>
        <v>1</v>
      </c>
      <c r="AM42">
        <f t="shared" si="12"/>
        <v>0</v>
      </c>
      <c r="AN42">
        <f t="shared" si="12"/>
        <v>0</v>
      </c>
      <c r="AO42">
        <f t="shared" si="12"/>
        <v>0</v>
      </c>
      <c r="AP42">
        <f t="shared" si="12"/>
        <v>1</v>
      </c>
      <c r="AQ42">
        <f t="shared" si="12"/>
        <v>0</v>
      </c>
      <c r="AR42">
        <f t="shared" si="12"/>
        <v>0</v>
      </c>
    </row>
    <row r="43" spans="1:44" ht="65" x14ac:dyDescent="0.2">
      <c r="A43" s="7">
        <v>40</v>
      </c>
      <c r="B43" s="8" t="s">
        <v>2</v>
      </c>
      <c r="C43" s="75" t="s">
        <v>19</v>
      </c>
      <c r="D43" s="14" t="s">
        <v>20</v>
      </c>
      <c r="E43" s="72" t="s">
        <v>353</v>
      </c>
      <c r="F43" s="14">
        <v>101</v>
      </c>
      <c r="G43" s="14">
        <v>102</v>
      </c>
      <c r="H43" s="14" t="str">
        <f t="shared" si="8"/>
        <v>(WN, I.viii.47-49, 101-102)</v>
      </c>
      <c r="I43" s="8">
        <v>6</v>
      </c>
      <c r="J43" s="8" t="s">
        <v>230</v>
      </c>
      <c r="K43" s="19" t="s">
        <v>21</v>
      </c>
      <c r="L43" s="19" t="s">
        <v>438</v>
      </c>
      <c r="M43" s="13" t="s">
        <v>382</v>
      </c>
      <c r="N43" s="21" t="s">
        <v>382</v>
      </c>
      <c r="P43" s="151" t="s">
        <v>386</v>
      </c>
      <c r="S43" s="116" t="s">
        <v>386</v>
      </c>
      <c r="T43" t="str">
        <f t="shared" si="13"/>
        <v>YESYES</v>
      </c>
      <c r="U43" s="36" t="str">
        <f t="shared" si="14"/>
        <v>YESENDORSE</v>
      </c>
      <c r="V43" t="str">
        <f t="shared" si="15"/>
        <v>YESENDORSE</v>
      </c>
      <c r="X43">
        <f t="shared" si="11"/>
        <v>0</v>
      </c>
      <c r="Y43">
        <f t="shared" si="11"/>
        <v>0</v>
      </c>
      <c r="Z43">
        <f t="shared" si="11"/>
        <v>0</v>
      </c>
      <c r="AA43">
        <f t="shared" si="11"/>
        <v>0</v>
      </c>
      <c r="AB43">
        <f t="shared" si="11"/>
        <v>1</v>
      </c>
      <c r="AC43">
        <f t="shared" si="11"/>
        <v>0</v>
      </c>
      <c r="AD43">
        <f t="shared" si="11"/>
        <v>0</v>
      </c>
      <c r="AE43">
        <f t="shared" si="11"/>
        <v>0</v>
      </c>
      <c r="AF43">
        <f t="shared" si="11"/>
        <v>0</v>
      </c>
      <c r="AG43">
        <f t="shared" si="11"/>
        <v>0</v>
      </c>
      <c r="AH43">
        <f t="shared" si="12"/>
        <v>0</v>
      </c>
      <c r="AI43">
        <f t="shared" si="12"/>
        <v>0</v>
      </c>
      <c r="AJ43">
        <f t="shared" si="12"/>
        <v>0</v>
      </c>
      <c r="AK43">
        <f t="shared" si="12"/>
        <v>0</v>
      </c>
      <c r="AL43">
        <f t="shared" si="12"/>
        <v>1</v>
      </c>
      <c r="AM43">
        <f t="shared" si="12"/>
        <v>0</v>
      </c>
      <c r="AN43">
        <f t="shared" si="12"/>
        <v>0</v>
      </c>
      <c r="AO43">
        <f t="shared" si="12"/>
        <v>0</v>
      </c>
      <c r="AP43">
        <f t="shared" si="12"/>
        <v>1</v>
      </c>
      <c r="AQ43">
        <f t="shared" si="12"/>
        <v>0</v>
      </c>
      <c r="AR43">
        <f t="shared" si="12"/>
        <v>0</v>
      </c>
    </row>
    <row r="44" spans="1:44" ht="39" x14ac:dyDescent="0.2">
      <c r="A44" s="7">
        <v>41</v>
      </c>
      <c r="B44" s="8" t="s">
        <v>2</v>
      </c>
      <c r="C44" s="75" t="s">
        <v>22</v>
      </c>
      <c r="D44" s="14" t="s">
        <v>92</v>
      </c>
      <c r="E44" s="72" t="s">
        <v>169</v>
      </c>
      <c r="F44" s="14">
        <v>111</v>
      </c>
      <c r="G44" s="14">
        <v>112</v>
      </c>
      <c r="H44" s="14" t="str">
        <f t="shared" si="8"/>
        <v>(WN, I.ix.15, 111-112)</v>
      </c>
      <c r="I44" s="8">
        <v>7</v>
      </c>
      <c r="J44" s="8"/>
      <c r="K44" s="19" t="s">
        <v>23</v>
      </c>
      <c r="L44" s="19" t="s">
        <v>24</v>
      </c>
      <c r="M44" s="13" t="s">
        <v>382</v>
      </c>
      <c r="N44" s="21" t="s">
        <v>382</v>
      </c>
      <c r="P44" s="151" t="s">
        <v>386</v>
      </c>
      <c r="S44" s="116" t="s">
        <v>386</v>
      </c>
      <c r="T44" t="str">
        <f t="shared" si="13"/>
        <v>YESYES</v>
      </c>
      <c r="U44" s="36" t="str">
        <f t="shared" si="14"/>
        <v>YESENDORSE</v>
      </c>
      <c r="V44" t="str">
        <f t="shared" si="15"/>
        <v>YESENDORSE</v>
      </c>
      <c r="X44">
        <f t="shared" ref="X44:AG53" si="16">IF(ISERROR(SEARCH(X$2,$E44,1)),0,1)</f>
        <v>0</v>
      </c>
      <c r="Y44">
        <f t="shared" si="16"/>
        <v>0</v>
      </c>
      <c r="Z44">
        <f t="shared" si="16"/>
        <v>0</v>
      </c>
      <c r="AA44">
        <f t="shared" si="16"/>
        <v>0</v>
      </c>
      <c r="AB44">
        <f t="shared" si="16"/>
        <v>0</v>
      </c>
      <c r="AC44">
        <f t="shared" si="16"/>
        <v>0</v>
      </c>
      <c r="AD44">
        <f t="shared" si="16"/>
        <v>0</v>
      </c>
      <c r="AE44">
        <f t="shared" si="16"/>
        <v>0</v>
      </c>
      <c r="AF44">
        <f t="shared" si="16"/>
        <v>0</v>
      </c>
      <c r="AG44">
        <f t="shared" si="16"/>
        <v>0</v>
      </c>
      <c r="AH44">
        <f t="shared" ref="AH44:AR53" si="17">IF(ISERROR(SEARCH(AH$2,$E44,1)),0,1)</f>
        <v>0</v>
      </c>
      <c r="AI44">
        <f t="shared" si="17"/>
        <v>0</v>
      </c>
      <c r="AJ44">
        <f t="shared" si="17"/>
        <v>0</v>
      </c>
      <c r="AK44">
        <f t="shared" si="17"/>
        <v>0</v>
      </c>
      <c r="AL44">
        <f t="shared" si="17"/>
        <v>1</v>
      </c>
      <c r="AM44">
        <f t="shared" si="17"/>
        <v>0</v>
      </c>
      <c r="AN44">
        <f t="shared" si="17"/>
        <v>0</v>
      </c>
      <c r="AO44">
        <f t="shared" si="17"/>
        <v>0</v>
      </c>
      <c r="AP44">
        <f t="shared" si="17"/>
        <v>0</v>
      </c>
      <c r="AQ44">
        <f t="shared" si="17"/>
        <v>0</v>
      </c>
      <c r="AR44">
        <f t="shared" si="17"/>
        <v>0</v>
      </c>
    </row>
    <row r="45" spans="1:44" ht="26" x14ac:dyDescent="0.2">
      <c r="A45" s="7">
        <v>42</v>
      </c>
      <c r="B45" s="8" t="s">
        <v>2</v>
      </c>
      <c r="C45" s="75" t="s">
        <v>25</v>
      </c>
      <c r="D45" s="14">
        <v>138</v>
      </c>
      <c r="E45" s="72" t="s">
        <v>354</v>
      </c>
      <c r="F45" s="14">
        <v>138</v>
      </c>
      <c r="G45" s="14"/>
      <c r="H45" s="14" t="str">
        <f t="shared" si="8"/>
        <v>(WN, I.x.c.12, 138)</v>
      </c>
      <c r="I45" s="8">
        <v>8</v>
      </c>
      <c r="J45" s="8"/>
      <c r="K45" s="19" t="s">
        <v>26</v>
      </c>
      <c r="L45" s="19" t="s">
        <v>27</v>
      </c>
      <c r="M45" s="13" t="s">
        <v>382</v>
      </c>
      <c r="N45" s="21" t="s">
        <v>382</v>
      </c>
      <c r="P45" s="151" t="s">
        <v>386</v>
      </c>
      <c r="S45" s="116" t="s">
        <v>386</v>
      </c>
      <c r="T45" t="str">
        <f t="shared" si="13"/>
        <v>YESYES</v>
      </c>
      <c r="U45" s="36" t="str">
        <f t="shared" si="14"/>
        <v>YESENDORSE</v>
      </c>
      <c r="V45" t="str">
        <f t="shared" si="15"/>
        <v>YESENDORSE</v>
      </c>
      <c r="X45">
        <f t="shared" si="16"/>
        <v>0</v>
      </c>
      <c r="Y45">
        <f t="shared" si="16"/>
        <v>0</v>
      </c>
      <c r="Z45">
        <f t="shared" si="16"/>
        <v>0</v>
      </c>
      <c r="AA45">
        <f t="shared" si="16"/>
        <v>0</v>
      </c>
      <c r="AB45">
        <f t="shared" si="16"/>
        <v>0</v>
      </c>
      <c r="AC45">
        <f t="shared" si="16"/>
        <v>0</v>
      </c>
      <c r="AD45">
        <f t="shared" si="16"/>
        <v>0</v>
      </c>
      <c r="AE45">
        <f t="shared" si="16"/>
        <v>0</v>
      </c>
      <c r="AF45">
        <f t="shared" si="16"/>
        <v>0</v>
      </c>
      <c r="AG45">
        <f t="shared" si="16"/>
        <v>0</v>
      </c>
      <c r="AH45">
        <f t="shared" si="17"/>
        <v>0</v>
      </c>
      <c r="AI45">
        <f t="shared" si="17"/>
        <v>0</v>
      </c>
      <c r="AJ45">
        <f t="shared" si="17"/>
        <v>0</v>
      </c>
      <c r="AK45">
        <f t="shared" si="17"/>
        <v>0</v>
      </c>
      <c r="AL45">
        <f t="shared" si="17"/>
        <v>1</v>
      </c>
      <c r="AM45">
        <f t="shared" si="17"/>
        <v>0</v>
      </c>
      <c r="AN45">
        <f t="shared" si="17"/>
        <v>0</v>
      </c>
      <c r="AO45">
        <f t="shared" si="17"/>
        <v>1</v>
      </c>
      <c r="AP45">
        <f t="shared" si="17"/>
        <v>0</v>
      </c>
      <c r="AQ45">
        <f t="shared" si="17"/>
        <v>0</v>
      </c>
      <c r="AR45">
        <f t="shared" si="17"/>
        <v>0</v>
      </c>
    </row>
    <row r="46" spans="1:44" ht="26" x14ac:dyDescent="0.2">
      <c r="A46" s="7">
        <v>43</v>
      </c>
      <c r="B46" s="8" t="s">
        <v>2</v>
      </c>
      <c r="C46" s="75" t="s">
        <v>211</v>
      </c>
      <c r="D46" s="14">
        <v>138</v>
      </c>
      <c r="E46" s="72" t="s">
        <v>197</v>
      </c>
      <c r="F46" s="14">
        <v>138</v>
      </c>
      <c r="G46" s="14"/>
      <c r="H46" s="14" t="str">
        <f t="shared" si="8"/>
        <v>(WN, I.x.c, 138)</v>
      </c>
      <c r="I46" s="8">
        <v>59</v>
      </c>
      <c r="J46" s="8"/>
      <c r="K46" s="19" t="s">
        <v>209</v>
      </c>
      <c r="L46" s="19" t="s">
        <v>210</v>
      </c>
      <c r="M46" s="13" t="s">
        <v>384</v>
      </c>
      <c r="N46" s="21" t="s">
        <v>382</v>
      </c>
      <c r="P46" s="151" t="s">
        <v>386</v>
      </c>
      <c r="S46" s="116" t="s">
        <v>386</v>
      </c>
      <c r="T46" t="str">
        <f t="shared" si="13"/>
        <v>NOYES</v>
      </c>
      <c r="U46" s="36" t="str">
        <f t="shared" si="14"/>
        <v>NOENDORSE</v>
      </c>
      <c r="V46" t="str">
        <f t="shared" si="15"/>
        <v>YESENDORSE</v>
      </c>
      <c r="X46">
        <f t="shared" si="16"/>
        <v>1</v>
      </c>
      <c r="Y46">
        <f t="shared" si="16"/>
        <v>1</v>
      </c>
      <c r="Z46">
        <f t="shared" si="16"/>
        <v>0</v>
      </c>
      <c r="AA46">
        <f t="shared" si="16"/>
        <v>0</v>
      </c>
      <c r="AB46">
        <f t="shared" si="16"/>
        <v>0</v>
      </c>
      <c r="AC46">
        <f t="shared" si="16"/>
        <v>0</v>
      </c>
      <c r="AD46">
        <f t="shared" si="16"/>
        <v>0</v>
      </c>
      <c r="AE46">
        <f t="shared" si="16"/>
        <v>0</v>
      </c>
      <c r="AF46">
        <f t="shared" si="16"/>
        <v>0</v>
      </c>
      <c r="AG46">
        <f t="shared" si="16"/>
        <v>0</v>
      </c>
      <c r="AH46">
        <f t="shared" si="17"/>
        <v>0</v>
      </c>
      <c r="AI46">
        <f t="shared" si="17"/>
        <v>0</v>
      </c>
      <c r="AJ46">
        <f t="shared" si="17"/>
        <v>0</v>
      </c>
      <c r="AK46">
        <f t="shared" si="17"/>
        <v>0</v>
      </c>
      <c r="AL46">
        <f t="shared" si="17"/>
        <v>0</v>
      </c>
      <c r="AM46">
        <f t="shared" si="17"/>
        <v>0</v>
      </c>
      <c r="AN46">
        <f t="shared" si="17"/>
        <v>0</v>
      </c>
      <c r="AO46">
        <f t="shared" si="17"/>
        <v>0</v>
      </c>
      <c r="AP46">
        <f t="shared" si="17"/>
        <v>0</v>
      </c>
      <c r="AQ46">
        <f t="shared" si="17"/>
        <v>0</v>
      </c>
      <c r="AR46">
        <f t="shared" si="17"/>
        <v>0</v>
      </c>
    </row>
    <row r="47" spans="1:44" ht="52" x14ac:dyDescent="0.2">
      <c r="A47" s="7">
        <v>44</v>
      </c>
      <c r="B47" s="8" t="s">
        <v>2</v>
      </c>
      <c r="C47" s="75" t="s">
        <v>213</v>
      </c>
      <c r="D47" s="14" t="s">
        <v>214</v>
      </c>
      <c r="E47" s="72" t="s">
        <v>212</v>
      </c>
      <c r="F47" s="14">
        <v>140</v>
      </c>
      <c r="G47" s="14">
        <v>141</v>
      </c>
      <c r="H47" s="14" t="str">
        <f t="shared" si="8"/>
        <v>(WN, I.x.c.17-18, 140-141)</v>
      </c>
      <c r="I47" s="8">
        <v>60</v>
      </c>
      <c r="J47" s="8"/>
      <c r="K47" s="19" t="s">
        <v>439</v>
      </c>
      <c r="L47" s="19" t="s">
        <v>215</v>
      </c>
      <c r="M47" s="13" t="s">
        <v>382</v>
      </c>
      <c r="N47" s="21" t="s">
        <v>382</v>
      </c>
      <c r="P47" s="151" t="s">
        <v>386</v>
      </c>
      <c r="S47" s="116" t="s">
        <v>386</v>
      </c>
      <c r="T47" t="str">
        <f t="shared" si="13"/>
        <v>YESYES</v>
      </c>
      <c r="U47" s="36" t="str">
        <f t="shared" si="14"/>
        <v>YESENDORSE</v>
      </c>
      <c r="V47" t="str">
        <f t="shared" si="15"/>
        <v>YESENDORSE</v>
      </c>
      <c r="X47">
        <f t="shared" si="16"/>
        <v>1</v>
      </c>
      <c r="Y47">
        <f t="shared" si="16"/>
        <v>1</v>
      </c>
      <c r="Z47">
        <f t="shared" si="16"/>
        <v>0</v>
      </c>
      <c r="AA47">
        <f t="shared" si="16"/>
        <v>0</v>
      </c>
      <c r="AB47">
        <f t="shared" si="16"/>
        <v>0</v>
      </c>
      <c r="AC47">
        <f t="shared" si="16"/>
        <v>0</v>
      </c>
      <c r="AD47">
        <f t="shared" si="16"/>
        <v>0</v>
      </c>
      <c r="AE47">
        <f t="shared" si="16"/>
        <v>0</v>
      </c>
      <c r="AF47">
        <f t="shared" si="16"/>
        <v>0</v>
      </c>
      <c r="AG47">
        <f t="shared" si="16"/>
        <v>1</v>
      </c>
      <c r="AH47">
        <f t="shared" si="17"/>
        <v>1</v>
      </c>
      <c r="AI47">
        <f t="shared" si="17"/>
        <v>0</v>
      </c>
      <c r="AJ47">
        <f t="shared" si="17"/>
        <v>0</v>
      </c>
      <c r="AK47">
        <f t="shared" si="17"/>
        <v>0</v>
      </c>
      <c r="AL47">
        <f t="shared" si="17"/>
        <v>0</v>
      </c>
      <c r="AM47">
        <f t="shared" si="17"/>
        <v>0</v>
      </c>
      <c r="AN47">
        <f t="shared" si="17"/>
        <v>0</v>
      </c>
      <c r="AO47">
        <f t="shared" si="17"/>
        <v>0</v>
      </c>
      <c r="AP47">
        <f t="shared" si="17"/>
        <v>0</v>
      </c>
      <c r="AQ47">
        <f t="shared" si="17"/>
        <v>0</v>
      </c>
      <c r="AR47">
        <f t="shared" si="17"/>
        <v>0</v>
      </c>
    </row>
    <row r="48" spans="1:44" ht="65" x14ac:dyDescent="0.2">
      <c r="A48" s="7">
        <v>45</v>
      </c>
      <c r="B48" s="8" t="s">
        <v>2</v>
      </c>
      <c r="C48" s="75" t="s">
        <v>332</v>
      </c>
      <c r="D48" s="14">
        <v>144</v>
      </c>
      <c r="E48" s="72" t="s">
        <v>329</v>
      </c>
      <c r="F48" s="14">
        <v>144</v>
      </c>
      <c r="G48" s="14"/>
      <c r="H48" s="14" t="str">
        <f t="shared" si="8"/>
        <v>(WN, I.x.c.25, 144)</v>
      </c>
      <c r="I48" s="8"/>
      <c r="J48" s="8"/>
      <c r="K48" s="19" t="s">
        <v>333</v>
      </c>
      <c r="L48" s="19" t="s">
        <v>336</v>
      </c>
      <c r="M48" s="13" t="s">
        <v>382</v>
      </c>
      <c r="N48" s="21" t="s">
        <v>382</v>
      </c>
      <c r="P48" s="151" t="s">
        <v>386</v>
      </c>
      <c r="S48" s="116" t="s">
        <v>386</v>
      </c>
      <c r="T48" t="str">
        <f t="shared" si="13"/>
        <v>YESYES</v>
      </c>
      <c r="U48" s="36" t="str">
        <f t="shared" si="14"/>
        <v>YESENDORSE</v>
      </c>
      <c r="V48" t="str">
        <f t="shared" si="15"/>
        <v>YESENDORSE</v>
      </c>
      <c r="X48">
        <f t="shared" si="16"/>
        <v>0</v>
      </c>
      <c r="Y48">
        <f t="shared" si="16"/>
        <v>0</v>
      </c>
      <c r="Z48">
        <f t="shared" si="16"/>
        <v>0</v>
      </c>
      <c r="AA48">
        <f t="shared" si="16"/>
        <v>0</v>
      </c>
      <c r="AB48">
        <f t="shared" si="16"/>
        <v>0</v>
      </c>
      <c r="AC48">
        <f t="shared" si="16"/>
        <v>0</v>
      </c>
      <c r="AD48">
        <f t="shared" si="16"/>
        <v>0</v>
      </c>
      <c r="AE48">
        <f t="shared" si="16"/>
        <v>0</v>
      </c>
      <c r="AF48">
        <f t="shared" si="16"/>
        <v>0</v>
      </c>
      <c r="AG48">
        <f t="shared" si="16"/>
        <v>1</v>
      </c>
      <c r="AH48">
        <f t="shared" si="17"/>
        <v>1</v>
      </c>
      <c r="AI48">
        <f t="shared" si="17"/>
        <v>0</v>
      </c>
      <c r="AJ48">
        <f t="shared" si="17"/>
        <v>0</v>
      </c>
      <c r="AK48">
        <f t="shared" si="17"/>
        <v>0</v>
      </c>
      <c r="AL48">
        <f t="shared" si="17"/>
        <v>0</v>
      </c>
      <c r="AM48">
        <f t="shared" si="17"/>
        <v>0</v>
      </c>
      <c r="AN48">
        <f t="shared" si="17"/>
        <v>0</v>
      </c>
      <c r="AO48">
        <f t="shared" si="17"/>
        <v>0</v>
      </c>
      <c r="AP48">
        <f t="shared" si="17"/>
        <v>0</v>
      </c>
      <c r="AQ48">
        <f t="shared" si="17"/>
        <v>0</v>
      </c>
      <c r="AR48">
        <f t="shared" si="17"/>
        <v>0</v>
      </c>
    </row>
    <row r="49" spans="1:44" ht="52" x14ac:dyDescent="0.2">
      <c r="A49" s="7">
        <v>46</v>
      </c>
      <c r="B49" s="8" t="s">
        <v>2</v>
      </c>
      <c r="C49" s="75" t="s">
        <v>334</v>
      </c>
      <c r="D49" s="14">
        <v>151</v>
      </c>
      <c r="E49" s="72" t="s">
        <v>319</v>
      </c>
      <c r="F49" s="14">
        <v>151</v>
      </c>
      <c r="G49" s="14"/>
      <c r="H49" s="14" t="str">
        <f t="shared" si="8"/>
        <v>(WN, I.x.c.43, 151)</v>
      </c>
      <c r="I49" s="8"/>
      <c r="J49" s="8"/>
      <c r="K49" s="19" t="s">
        <v>335</v>
      </c>
      <c r="L49" s="19" t="s">
        <v>336</v>
      </c>
      <c r="M49" s="13" t="s">
        <v>382</v>
      </c>
      <c r="N49" s="21" t="s">
        <v>382</v>
      </c>
      <c r="P49" s="151" t="s">
        <v>386</v>
      </c>
      <c r="S49" s="116" t="s">
        <v>386</v>
      </c>
      <c r="T49" t="str">
        <f t="shared" si="13"/>
        <v>YESYES</v>
      </c>
      <c r="U49" s="36" t="str">
        <f t="shared" si="14"/>
        <v>YESENDORSE</v>
      </c>
      <c r="V49" t="str">
        <f t="shared" si="15"/>
        <v>YESENDORSE</v>
      </c>
      <c r="X49">
        <f t="shared" si="16"/>
        <v>0</v>
      </c>
      <c r="Y49">
        <f t="shared" si="16"/>
        <v>0</v>
      </c>
      <c r="Z49">
        <f t="shared" si="16"/>
        <v>0</v>
      </c>
      <c r="AA49">
        <f t="shared" si="16"/>
        <v>0</v>
      </c>
      <c r="AB49">
        <f t="shared" si="16"/>
        <v>0</v>
      </c>
      <c r="AC49">
        <f t="shared" si="16"/>
        <v>0</v>
      </c>
      <c r="AD49">
        <f t="shared" si="16"/>
        <v>0</v>
      </c>
      <c r="AE49">
        <f t="shared" si="16"/>
        <v>0</v>
      </c>
      <c r="AF49">
        <f t="shared" si="16"/>
        <v>0</v>
      </c>
      <c r="AG49">
        <f t="shared" si="16"/>
        <v>0</v>
      </c>
      <c r="AH49">
        <f t="shared" si="17"/>
        <v>0</v>
      </c>
      <c r="AI49">
        <f t="shared" si="17"/>
        <v>0</v>
      </c>
      <c r="AJ49">
        <f t="shared" si="17"/>
        <v>0</v>
      </c>
      <c r="AK49">
        <f t="shared" si="17"/>
        <v>0</v>
      </c>
      <c r="AL49">
        <f t="shared" si="17"/>
        <v>0</v>
      </c>
      <c r="AM49">
        <f t="shared" si="17"/>
        <v>0</v>
      </c>
      <c r="AN49">
        <f t="shared" si="17"/>
        <v>0</v>
      </c>
      <c r="AO49">
        <f t="shared" si="17"/>
        <v>0</v>
      </c>
      <c r="AP49">
        <f t="shared" si="17"/>
        <v>1</v>
      </c>
      <c r="AQ49">
        <f t="shared" si="17"/>
        <v>0</v>
      </c>
      <c r="AR49">
        <f t="shared" si="17"/>
        <v>0</v>
      </c>
    </row>
    <row r="50" spans="1:44" ht="39" x14ac:dyDescent="0.2">
      <c r="A50" s="7">
        <v>47</v>
      </c>
      <c r="B50" s="8" t="s">
        <v>2</v>
      </c>
      <c r="C50" s="75" t="s">
        <v>28</v>
      </c>
      <c r="D50" s="14">
        <v>152</v>
      </c>
      <c r="E50" s="72" t="s">
        <v>193</v>
      </c>
      <c r="F50" s="14">
        <v>152</v>
      </c>
      <c r="G50" s="14"/>
      <c r="H50" s="14" t="str">
        <f t="shared" ref="H50:H81" si="18">"("&amp;B50&amp;", "&amp;C50&amp;", "&amp;D50&amp;")"</f>
        <v>(WN, I.x.c.44, 152)</v>
      </c>
      <c r="I50" s="8">
        <v>9</v>
      </c>
      <c r="J50" s="8"/>
      <c r="K50" s="19" t="s">
        <v>191</v>
      </c>
      <c r="L50" s="19" t="s">
        <v>192</v>
      </c>
      <c r="M50" s="13" t="s">
        <v>382</v>
      </c>
      <c r="N50" s="21" t="s">
        <v>382</v>
      </c>
      <c r="P50" s="151" t="s">
        <v>386</v>
      </c>
      <c r="S50" s="116" t="s">
        <v>386</v>
      </c>
      <c r="T50" t="str">
        <f t="shared" si="13"/>
        <v>YESYES</v>
      </c>
      <c r="U50" s="36" t="str">
        <f t="shared" si="14"/>
        <v>YESENDORSE</v>
      </c>
      <c r="V50" t="str">
        <f t="shared" si="15"/>
        <v>YESENDORSE</v>
      </c>
      <c r="X50">
        <f t="shared" si="16"/>
        <v>1</v>
      </c>
      <c r="Y50">
        <f t="shared" si="16"/>
        <v>0</v>
      </c>
      <c r="Z50">
        <f t="shared" si="16"/>
        <v>0</v>
      </c>
      <c r="AA50">
        <f t="shared" si="16"/>
        <v>0</v>
      </c>
      <c r="AB50">
        <f t="shared" si="16"/>
        <v>0</v>
      </c>
      <c r="AC50">
        <f t="shared" si="16"/>
        <v>0</v>
      </c>
      <c r="AD50">
        <f t="shared" si="16"/>
        <v>0</v>
      </c>
      <c r="AE50">
        <f t="shared" si="16"/>
        <v>0</v>
      </c>
      <c r="AF50">
        <f t="shared" si="16"/>
        <v>0</v>
      </c>
      <c r="AG50">
        <f t="shared" si="16"/>
        <v>1</v>
      </c>
      <c r="AH50">
        <f t="shared" si="17"/>
        <v>0</v>
      </c>
      <c r="AI50">
        <f t="shared" si="17"/>
        <v>0</v>
      </c>
      <c r="AJ50">
        <f t="shared" si="17"/>
        <v>0</v>
      </c>
      <c r="AK50">
        <f t="shared" si="17"/>
        <v>0</v>
      </c>
      <c r="AL50">
        <f t="shared" si="17"/>
        <v>1</v>
      </c>
      <c r="AM50">
        <f t="shared" si="17"/>
        <v>0</v>
      </c>
      <c r="AN50">
        <f t="shared" si="17"/>
        <v>0</v>
      </c>
      <c r="AO50">
        <f t="shared" si="17"/>
        <v>0</v>
      </c>
      <c r="AP50">
        <f t="shared" si="17"/>
        <v>0</v>
      </c>
      <c r="AQ50">
        <f t="shared" si="17"/>
        <v>0</v>
      </c>
      <c r="AR50">
        <f t="shared" si="17"/>
        <v>0</v>
      </c>
    </row>
    <row r="51" spans="1:44" ht="52" x14ac:dyDescent="0.2">
      <c r="A51" s="7">
        <v>48</v>
      </c>
      <c r="B51" s="8" t="s">
        <v>2</v>
      </c>
      <c r="C51" s="75" t="s">
        <v>218</v>
      </c>
      <c r="D51" s="14" t="s">
        <v>216</v>
      </c>
      <c r="E51" s="72" t="s">
        <v>231</v>
      </c>
      <c r="F51" s="14">
        <v>154</v>
      </c>
      <c r="G51" s="14">
        <v>157</v>
      </c>
      <c r="H51" s="14" t="str">
        <f t="shared" si="18"/>
        <v>(WN, I.x.c.51-60, 154-157)</v>
      </c>
      <c r="I51" s="8">
        <v>11</v>
      </c>
      <c r="J51" s="8"/>
      <c r="K51" s="19" t="s">
        <v>217</v>
      </c>
      <c r="L51" s="19" t="s">
        <v>29</v>
      </c>
      <c r="M51" s="13" t="s">
        <v>384</v>
      </c>
      <c r="N51" s="21" t="s">
        <v>382</v>
      </c>
      <c r="P51" s="151" t="s">
        <v>386</v>
      </c>
      <c r="S51" s="116" t="s">
        <v>386</v>
      </c>
      <c r="T51" t="str">
        <f t="shared" si="13"/>
        <v>NOYES</v>
      </c>
      <c r="U51" s="36" t="str">
        <f t="shared" si="14"/>
        <v>NOENDORSE</v>
      </c>
      <c r="V51" t="str">
        <f t="shared" si="15"/>
        <v>YESENDORSE</v>
      </c>
      <c r="X51">
        <f t="shared" si="16"/>
        <v>1</v>
      </c>
      <c r="Y51">
        <f t="shared" si="16"/>
        <v>0</v>
      </c>
      <c r="Z51">
        <f t="shared" si="16"/>
        <v>0</v>
      </c>
      <c r="AA51">
        <f t="shared" si="16"/>
        <v>0</v>
      </c>
      <c r="AB51">
        <f t="shared" si="16"/>
        <v>1</v>
      </c>
      <c r="AC51">
        <f t="shared" si="16"/>
        <v>0</v>
      </c>
      <c r="AD51">
        <f t="shared" si="16"/>
        <v>0</v>
      </c>
      <c r="AE51">
        <f t="shared" si="16"/>
        <v>0</v>
      </c>
      <c r="AF51">
        <f t="shared" si="16"/>
        <v>0</v>
      </c>
      <c r="AG51">
        <f t="shared" si="16"/>
        <v>1</v>
      </c>
      <c r="AH51">
        <f t="shared" si="17"/>
        <v>0</v>
      </c>
      <c r="AI51">
        <f t="shared" si="17"/>
        <v>0</v>
      </c>
      <c r="AJ51">
        <f t="shared" si="17"/>
        <v>0</v>
      </c>
      <c r="AK51">
        <f t="shared" si="17"/>
        <v>0</v>
      </c>
      <c r="AL51">
        <f t="shared" si="17"/>
        <v>1</v>
      </c>
      <c r="AM51">
        <f t="shared" si="17"/>
        <v>0</v>
      </c>
      <c r="AN51">
        <f t="shared" si="17"/>
        <v>0</v>
      </c>
      <c r="AO51">
        <f t="shared" si="17"/>
        <v>1</v>
      </c>
      <c r="AP51">
        <f t="shared" si="17"/>
        <v>0</v>
      </c>
      <c r="AQ51">
        <f t="shared" si="17"/>
        <v>0</v>
      </c>
      <c r="AR51">
        <f t="shared" si="17"/>
        <v>0</v>
      </c>
    </row>
    <row r="52" spans="1:44" ht="65" x14ac:dyDescent="0.2">
      <c r="A52" s="7">
        <v>49</v>
      </c>
      <c r="B52" s="8" t="s">
        <v>2</v>
      </c>
      <c r="C52" s="75" t="s">
        <v>355</v>
      </c>
      <c r="D52" s="14" t="s">
        <v>356</v>
      </c>
      <c r="E52" s="72" t="s">
        <v>319</v>
      </c>
      <c r="F52" s="14">
        <v>157</v>
      </c>
      <c r="G52" s="14"/>
      <c r="H52" s="14" t="str">
        <f t="shared" si="18"/>
        <v>(WN, I.x.c.61, 157-158)</v>
      </c>
      <c r="I52" s="8"/>
      <c r="J52" s="8"/>
      <c r="K52" s="19" t="s">
        <v>357</v>
      </c>
      <c r="L52" s="19" t="s">
        <v>358</v>
      </c>
      <c r="M52" s="13" t="s">
        <v>382</v>
      </c>
      <c r="N52" s="21" t="s">
        <v>382</v>
      </c>
      <c r="P52" s="151" t="s">
        <v>386</v>
      </c>
      <c r="S52" s="116" t="s">
        <v>386</v>
      </c>
      <c r="T52" t="str">
        <f t="shared" si="13"/>
        <v>YESYES</v>
      </c>
      <c r="U52" s="36" t="str">
        <f t="shared" si="14"/>
        <v>YESENDORSE</v>
      </c>
      <c r="V52" t="str">
        <f t="shared" si="15"/>
        <v>YESENDORSE</v>
      </c>
      <c r="X52">
        <f t="shared" si="16"/>
        <v>0</v>
      </c>
      <c r="Y52">
        <f t="shared" si="16"/>
        <v>0</v>
      </c>
      <c r="Z52">
        <f t="shared" si="16"/>
        <v>0</v>
      </c>
      <c r="AA52">
        <f t="shared" si="16"/>
        <v>0</v>
      </c>
      <c r="AB52">
        <f t="shared" si="16"/>
        <v>0</v>
      </c>
      <c r="AC52">
        <f t="shared" si="16"/>
        <v>0</v>
      </c>
      <c r="AD52">
        <f t="shared" si="16"/>
        <v>0</v>
      </c>
      <c r="AE52">
        <f t="shared" si="16"/>
        <v>0</v>
      </c>
      <c r="AF52">
        <f t="shared" si="16"/>
        <v>0</v>
      </c>
      <c r="AG52">
        <f t="shared" si="16"/>
        <v>0</v>
      </c>
      <c r="AH52">
        <f t="shared" si="17"/>
        <v>0</v>
      </c>
      <c r="AI52">
        <f t="shared" si="17"/>
        <v>0</v>
      </c>
      <c r="AJ52">
        <f t="shared" si="17"/>
        <v>0</v>
      </c>
      <c r="AK52">
        <f t="shared" si="17"/>
        <v>0</v>
      </c>
      <c r="AL52">
        <f t="shared" si="17"/>
        <v>0</v>
      </c>
      <c r="AM52">
        <f t="shared" si="17"/>
        <v>0</v>
      </c>
      <c r="AN52">
        <f t="shared" si="17"/>
        <v>0</v>
      </c>
      <c r="AO52">
        <f t="shared" si="17"/>
        <v>0</v>
      </c>
      <c r="AP52">
        <f t="shared" si="17"/>
        <v>1</v>
      </c>
      <c r="AQ52">
        <f t="shared" si="17"/>
        <v>0</v>
      </c>
      <c r="AR52">
        <f t="shared" si="17"/>
        <v>0</v>
      </c>
    </row>
    <row r="53" spans="1:44" ht="26" x14ac:dyDescent="0.2">
      <c r="A53" s="7">
        <v>50</v>
      </c>
      <c r="B53" s="8" t="s">
        <v>2</v>
      </c>
      <c r="C53" s="75" t="s">
        <v>30</v>
      </c>
      <c r="D53" s="14" t="s">
        <v>426</v>
      </c>
      <c r="E53" s="72" t="s">
        <v>169</v>
      </c>
      <c r="F53" s="14">
        <v>259</v>
      </c>
      <c r="G53" s="14"/>
      <c r="H53" s="14" t="str">
        <f t="shared" si="18"/>
        <v>(WN, I.xi.n.11, 259-260)</v>
      </c>
      <c r="I53" s="8">
        <v>12</v>
      </c>
      <c r="J53" s="8"/>
      <c r="K53" s="19" t="s">
        <v>31</v>
      </c>
      <c r="L53" s="19" t="s">
        <v>390</v>
      </c>
      <c r="M53" s="13" t="s">
        <v>384</v>
      </c>
      <c r="N53" s="21" t="s">
        <v>382</v>
      </c>
      <c r="P53" s="151" t="s">
        <v>88</v>
      </c>
      <c r="Q53" s="71"/>
      <c r="R53" s="71"/>
      <c r="S53" s="116" t="s">
        <v>88</v>
      </c>
      <c r="T53" t="str">
        <f t="shared" si="13"/>
        <v>NOYES</v>
      </c>
      <c r="U53" s="36" t="str">
        <f t="shared" si="14"/>
        <v>NON/A</v>
      </c>
      <c r="V53" t="str">
        <f t="shared" si="15"/>
        <v>YESN/A</v>
      </c>
      <c r="X53">
        <f t="shared" si="16"/>
        <v>0</v>
      </c>
      <c r="Y53">
        <f t="shared" si="16"/>
        <v>0</v>
      </c>
      <c r="Z53">
        <f t="shared" si="16"/>
        <v>0</v>
      </c>
      <c r="AA53">
        <f t="shared" si="16"/>
        <v>0</v>
      </c>
      <c r="AB53">
        <f t="shared" si="16"/>
        <v>0</v>
      </c>
      <c r="AC53">
        <f t="shared" si="16"/>
        <v>0</v>
      </c>
      <c r="AD53">
        <f t="shared" si="16"/>
        <v>0</v>
      </c>
      <c r="AE53">
        <f t="shared" si="16"/>
        <v>0</v>
      </c>
      <c r="AF53">
        <f t="shared" si="16"/>
        <v>0</v>
      </c>
      <c r="AG53">
        <f t="shared" si="16"/>
        <v>0</v>
      </c>
      <c r="AH53">
        <f t="shared" si="17"/>
        <v>0</v>
      </c>
      <c r="AI53">
        <f t="shared" si="17"/>
        <v>0</v>
      </c>
      <c r="AJ53">
        <f t="shared" si="17"/>
        <v>0</v>
      </c>
      <c r="AK53">
        <f t="shared" si="17"/>
        <v>0</v>
      </c>
      <c r="AL53">
        <f t="shared" si="17"/>
        <v>1</v>
      </c>
      <c r="AM53">
        <f t="shared" si="17"/>
        <v>0</v>
      </c>
      <c r="AN53">
        <f t="shared" si="17"/>
        <v>0</v>
      </c>
      <c r="AO53">
        <f t="shared" si="17"/>
        <v>0</v>
      </c>
      <c r="AP53">
        <f t="shared" si="17"/>
        <v>0</v>
      </c>
      <c r="AQ53">
        <f t="shared" si="17"/>
        <v>0</v>
      </c>
      <c r="AR53">
        <f t="shared" si="17"/>
        <v>0</v>
      </c>
    </row>
    <row r="54" spans="1:44" ht="52" x14ac:dyDescent="0.2">
      <c r="A54" s="7">
        <v>51</v>
      </c>
      <c r="B54" s="8" t="s">
        <v>2</v>
      </c>
      <c r="C54" s="75" t="s">
        <v>251</v>
      </c>
      <c r="D54" s="14">
        <v>259</v>
      </c>
      <c r="E54" s="72" t="s">
        <v>244</v>
      </c>
      <c r="F54" s="14">
        <v>259</v>
      </c>
      <c r="G54" s="14"/>
      <c r="H54" s="14" t="str">
        <f t="shared" si="18"/>
        <v>(WN, I.xi.n.10, 259)</v>
      </c>
      <c r="I54" s="8"/>
      <c r="J54" s="8"/>
      <c r="K54" s="19" t="s">
        <v>250</v>
      </c>
      <c r="L54" s="19" t="s">
        <v>252</v>
      </c>
      <c r="M54" s="13" t="s">
        <v>384</v>
      </c>
      <c r="N54" s="21" t="s">
        <v>382</v>
      </c>
      <c r="P54" s="151" t="s">
        <v>386</v>
      </c>
      <c r="S54" s="116" t="s">
        <v>386</v>
      </c>
      <c r="T54" t="str">
        <f t="shared" si="13"/>
        <v>NOYES</v>
      </c>
      <c r="U54" s="36" t="str">
        <f t="shared" si="14"/>
        <v>NOENDORSE</v>
      </c>
      <c r="V54" t="str">
        <f t="shared" si="15"/>
        <v>YESENDORSE</v>
      </c>
      <c r="X54">
        <f t="shared" ref="X54:AG63" si="19">IF(ISERROR(SEARCH(X$2,$E54,1)),0,1)</f>
        <v>0</v>
      </c>
      <c r="Y54">
        <f t="shared" si="19"/>
        <v>0</v>
      </c>
      <c r="Z54">
        <f t="shared" si="19"/>
        <v>0</v>
      </c>
      <c r="AA54">
        <f t="shared" si="19"/>
        <v>0</v>
      </c>
      <c r="AB54">
        <f t="shared" si="19"/>
        <v>0</v>
      </c>
      <c r="AC54">
        <f t="shared" si="19"/>
        <v>0</v>
      </c>
      <c r="AD54">
        <f t="shared" si="19"/>
        <v>0</v>
      </c>
      <c r="AE54">
        <f t="shared" si="19"/>
        <v>0</v>
      </c>
      <c r="AF54">
        <f t="shared" si="19"/>
        <v>1</v>
      </c>
      <c r="AG54">
        <f t="shared" si="19"/>
        <v>0</v>
      </c>
      <c r="AH54">
        <f t="shared" ref="AH54:AR63" si="20">IF(ISERROR(SEARCH(AH$2,$E54,1)),0,1)</f>
        <v>0</v>
      </c>
      <c r="AI54">
        <f t="shared" si="20"/>
        <v>0</v>
      </c>
      <c r="AJ54">
        <f t="shared" si="20"/>
        <v>0</v>
      </c>
      <c r="AK54">
        <f t="shared" si="20"/>
        <v>0</v>
      </c>
      <c r="AL54">
        <f t="shared" si="20"/>
        <v>0</v>
      </c>
      <c r="AM54">
        <f t="shared" si="20"/>
        <v>0</v>
      </c>
      <c r="AN54">
        <f t="shared" si="20"/>
        <v>0</v>
      </c>
      <c r="AO54">
        <f t="shared" si="20"/>
        <v>0</v>
      </c>
      <c r="AP54">
        <f t="shared" si="20"/>
        <v>0</v>
      </c>
      <c r="AQ54">
        <f t="shared" si="20"/>
        <v>0</v>
      </c>
      <c r="AR54">
        <f t="shared" si="20"/>
        <v>0</v>
      </c>
    </row>
    <row r="55" spans="1:44" ht="91" x14ac:dyDescent="0.2">
      <c r="A55" s="7">
        <v>52</v>
      </c>
      <c r="B55" s="8" t="s">
        <v>2</v>
      </c>
      <c r="C55" s="75" t="s">
        <v>32</v>
      </c>
      <c r="D55" s="14">
        <v>266</v>
      </c>
      <c r="E55" s="72" t="s">
        <v>169</v>
      </c>
      <c r="F55" s="14">
        <v>266</v>
      </c>
      <c r="G55" s="14"/>
      <c r="H55" s="14" t="str">
        <f t="shared" si="18"/>
        <v>(WN, I.xi.p.9-10, 266)</v>
      </c>
      <c r="I55" s="8">
        <v>13</v>
      </c>
      <c r="J55" s="8"/>
      <c r="K55" s="19" t="s">
        <v>323</v>
      </c>
      <c r="L55" s="19" t="s">
        <v>324</v>
      </c>
      <c r="M55" s="13" t="s">
        <v>382</v>
      </c>
      <c r="N55" s="21" t="s">
        <v>382</v>
      </c>
      <c r="P55" s="151" t="s">
        <v>386</v>
      </c>
      <c r="S55" s="116" t="s">
        <v>386</v>
      </c>
      <c r="T55" t="str">
        <f t="shared" si="13"/>
        <v>YESYES</v>
      </c>
      <c r="U55" s="36" t="str">
        <f t="shared" si="14"/>
        <v>YESENDORSE</v>
      </c>
      <c r="V55" t="str">
        <f t="shared" si="15"/>
        <v>YESENDORSE</v>
      </c>
      <c r="X55">
        <f t="shared" si="19"/>
        <v>0</v>
      </c>
      <c r="Y55">
        <f t="shared" si="19"/>
        <v>0</v>
      </c>
      <c r="Z55">
        <f t="shared" si="19"/>
        <v>0</v>
      </c>
      <c r="AA55">
        <f t="shared" si="19"/>
        <v>0</v>
      </c>
      <c r="AB55">
        <f t="shared" si="19"/>
        <v>0</v>
      </c>
      <c r="AC55">
        <f t="shared" si="19"/>
        <v>0</v>
      </c>
      <c r="AD55">
        <f t="shared" si="19"/>
        <v>0</v>
      </c>
      <c r="AE55">
        <f t="shared" si="19"/>
        <v>0</v>
      </c>
      <c r="AF55">
        <f t="shared" si="19"/>
        <v>0</v>
      </c>
      <c r="AG55">
        <f t="shared" si="19"/>
        <v>0</v>
      </c>
      <c r="AH55">
        <f t="shared" si="20"/>
        <v>0</v>
      </c>
      <c r="AI55">
        <f t="shared" si="20"/>
        <v>0</v>
      </c>
      <c r="AJ55">
        <f t="shared" si="20"/>
        <v>0</v>
      </c>
      <c r="AK55">
        <f t="shared" si="20"/>
        <v>0</v>
      </c>
      <c r="AL55">
        <f t="shared" si="20"/>
        <v>1</v>
      </c>
      <c r="AM55">
        <f t="shared" si="20"/>
        <v>0</v>
      </c>
      <c r="AN55">
        <f t="shared" si="20"/>
        <v>0</v>
      </c>
      <c r="AO55">
        <f t="shared" si="20"/>
        <v>0</v>
      </c>
      <c r="AP55">
        <f t="shared" si="20"/>
        <v>0</v>
      </c>
      <c r="AQ55">
        <f t="shared" si="20"/>
        <v>0</v>
      </c>
      <c r="AR55">
        <f t="shared" si="20"/>
        <v>0</v>
      </c>
    </row>
    <row r="56" spans="1:44" ht="26" x14ac:dyDescent="0.2">
      <c r="A56" s="7">
        <v>53</v>
      </c>
      <c r="B56" s="8" t="s">
        <v>2</v>
      </c>
      <c r="C56" s="75" t="s">
        <v>33</v>
      </c>
      <c r="D56" s="14">
        <v>323</v>
      </c>
      <c r="E56" s="72" t="s">
        <v>169</v>
      </c>
      <c r="F56" s="14">
        <v>323</v>
      </c>
      <c r="G56" s="14"/>
      <c r="H56" s="14" t="str">
        <f t="shared" si="18"/>
        <v>(WN, II.ii.90, 323)</v>
      </c>
      <c r="I56" s="8">
        <v>14</v>
      </c>
      <c r="J56" s="8"/>
      <c r="K56" s="19" t="s">
        <v>34</v>
      </c>
      <c r="L56" s="19" t="s">
        <v>145</v>
      </c>
      <c r="M56" s="13" t="s">
        <v>384</v>
      </c>
      <c r="N56" s="21" t="s">
        <v>382</v>
      </c>
      <c r="P56" s="151" t="s">
        <v>391</v>
      </c>
      <c r="S56" s="116" t="s">
        <v>391</v>
      </c>
      <c r="T56" t="str">
        <f t="shared" si="13"/>
        <v>NOYES</v>
      </c>
      <c r="U56" s="36" t="str">
        <f t="shared" si="14"/>
        <v>NOCONTRAVENE</v>
      </c>
      <c r="V56" t="str">
        <f t="shared" si="15"/>
        <v>YESCONTRAVENE</v>
      </c>
      <c r="X56">
        <f t="shared" si="19"/>
        <v>0</v>
      </c>
      <c r="Y56">
        <f t="shared" si="19"/>
        <v>0</v>
      </c>
      <c r="Z56">
        <f t="shared" si="19"/>
        <v>0</v>
      </c>
      <c r="AA56">
        <f t="shared" si="19"/>
        <v>0</v>
      </c>
      <c r="AB56">
        <f t="shared" si="19"/>
        <v>0</v>
      </c>
      <c r="AC56">
        <f t="shared" si="19"/>
        <v>0</v>
      </c>
      <c r="AD56">
        <f t="shared" si="19"/>
        <v>0</v>
      </c>
      <c r="AE56">
        <f t="shared" si="19"/>
        <v>0</v>
      </c>
      <c r="AF56">
        <f t="shared" si="19"/>
        <v>0</v>
      </c>
      <c r="AG56">
        <f t="shared" si="19"/>
        <v>0</v>
      </c>
      <c r="AH56">
        <f t="shared" si="20"/>
        <v>0</v>
      </c>
      <c r="AI56">
        <f t="shared" si="20"/>
        <v>0</v>
      </c>
      <c r="AJ56">
        <f t="shared" si="20"/>
        <v>0</v>
      </c>
      <c r="AK56">
        <f t="shared" si="20"/>
        <v>0</v>
      </c>
      <c r="AL56">
        <f t="shared" si="20"/>
        <v>1</v>
      </c>
      <c r="AM56">
        <f t="shared" si="20"/>
        <v>0</v>
      </c>
      <c r="AN56">
        <f t="shared" si="20"/>
        <v>0</v>
      </c>
      <c r="AO56">
        <f t="shared" si="20"/>
        <v>0</v>
      </c>
      <c r="AP56">
        <f t="shared" si="20"/>
        <v>0</v>
      </c>
      <c r="AQ56">
        <f t="shared" si="20"/>
        <v>0</v>
      </c>
      <c r="AR56">
        <f t="shared" si="20"/>
        <v>0</v>
      </c>
    </row>
    <row r="57" spans="1:44" ht="52" x14ac:dyDescent="0.2">
      <c r="A57" s="7">
        <v>54</v>
      </c>
      <c r="B57" s="8" t="s">
        <v>2</v>
      </c>
      <c r="C57" s="75" t="s">
        <v>253</v>
      </c>
      <c r="D57" s="14" t="s">
        <v>254</v>
      </c>
      <c r="E57" s="72" t="s">
        <v>244</v>
      </c>
      <c r="F57" s="14">
        <v>335</v>
      </c>
      <c r="G57" s="14">
        <v>336</v>
      </c>
      <c r="H57" s="14" t="str">
        <f t="shared" si="18"/>
        <v>(WN, II.iii.12-13, 335-337)</v>
      </c>
      <c r="I57" s="8"/>
      <c r="J57" s="8" t="s">
        <v>230</v>
      </c>
      <c r="K57" s="19" t="s">
        <v>255</v>
      </c>
      <c r="L57" s="19" t="s">
        <v>256</v>
      </c>
      <c r="M57" s="13" t="s">
        <v>384</v>
      </c>
      <c r="N57" s="21" t="s">
        <v>382</v>
      </c>
      <c r="P57" s="151" t="s">
        <v>386</v>
      </c>
      <c r="S57" s="116" t="s">
        <v>386</v>
      </c>
      <c r="T57" t="str">
        <f t="shared" si="13"/>
        <v>NOYES</v>
      </c>
      <c r="U57" s="36" t="str">
        <f t="shared" si="14"/>
        <v>NOENDORSE</v>
      </c>
      <c r="V57" t="str">
        <f t="shared" si="15"/>
        <v>YESENDORSE</v>
      </c>
      <c r="X57">
        <f t="shared" si="19"/>
        <v>0</v>
      </c>
      <c r="Y57">
        <f t="shared" si="19"/>
        <v>0</v>
      </c>
      <c r="Z57">
        <f t="shared" si="19"/>
        <v>0</v>
      </c>
      <c r="AA57">
        <f t="shared" si="19"/>
        <v>0</v>
      </c>
      <c r="AB57">
        <f t="shared" si="19"/>
        <v>0</v>
      </c>
      <c r="AC57">
        <f t="shared" si="19"/>
        <v>0</v>
      </c>
      <c r="AD57">
        <f t="shared" si="19"/>
        <v>0</v>
      </c>
      <c r="AE57">
        <f t="shared" si="19"/>
        <v>0</v>
      </c>
      <c r="AF57">
        <f t="shared" si="19"/>
        <v>1</v>
      </c>
      <c r="AG57">
        <f t="shared" si="19"/>
        <v>0</v>
      </c>
      <c r="AH57">
        <f t="shared" si="20"/>
        <v>0</v>
      </c>
      <c r="AI57">
        <f t="shared" si="20"/>
        <v>0</v>
      </c>
      <c r="AJ57">
        <f t="shared" si="20"/>
        <v>0</v>
      </c>
      <c r="AK57">
        <f t="shared" si="20"/>
        <v>0</v>
      </c>
      <c r="AL57">
        <f t="shared" si="20"/>
        <v>0</v>
      </c>
      <c r="AM57">
        <f t="shared" si="20"/>
        <v>0</v>
      </c>
      <c r="AN57">
        <f t="shared" si="20"/>
        <v>0</v>
      </c>
      <c r="AO57">
        <f t="shared" si="20"/>
        <v>0</v>
      </c>
      <c r="AP57">
        <f t="shared" si="20"/>
        <v>0</v>
      </c>
      <c r="AQ57">
        <f t="shared" si="20"/>
        <v>0</v>
      </c>
      <c r="AR57">
        <f t="shared" si="20"/>
        <v>0</v>
      </c>
    </row>
    <row r="58" spans="1:44" ht="117" x14ac:dyDescent="0.2">
      <c r="A58" s="7">
        <v>55</v>
      </c>
      <c r="B58" s="8" t="s">
        <v>2</v>
      </c>
      <c r="C58" s="75" t="s">
        <v>258</v>
      </c>
      <c r="D58" s="14" t="s">
        <v>257</v>
      </c>
      <c r="E58" s="72" t="s">
        <v>244</v>
      </c>
      <c r="F58" s="14">
        <v>346</v>
      </c>
      <c r="G58" s="14">
        <v>349</v>
      </c>
      <c r="H58" s="14" t="str">
        <f t="shared" si="18"/>
        <v>(WN, II.iii.38-42, 346-348)</v>
      </c>
      <c r="I58" s="8"/>
      <c r="J58" s="8" t="s">
        <v>230</v>
      </c>
      <c r="K58" s="19" t="s">
        <v>259</v>
      </c>
      <c r="L58" s="19" t="s">
        <v>260</v>
      </c>
      <c r="M58" s="13" t="s">
        <v>384</v>
      </c>
      <c r="N58" s="21" t="s">
        <v>382</v>
      </c>
      <c r="P58" s="151" t="s">
        <v>386</v>
      </c>
      <c r="S58" s="116" t="s">
        <v>386</v>
      </c>
      <c r="T58" t="str">
        <f t="shared" si="13"/>
        <v>NOYES</v>
      </c>
      <c r="U58" s="36" t="str">
        <f t="shared" si="14"/>
        <v>NOENDORSE</v>
      </c>
      <c r="V58" t="str">
        <f t="shared" si="15"/>
        <v>YESENDORSE</v>
      </c>
      <c r="X58">
        <f t="shared" si="19"/>
        <v>0</v>
      </c>
      <c r="Y58">
        <f t="shared" si="19"/>
        <v>0</v>
      </c>
      <c r="Z58">
        <f t="shared" si="19"/>
        <v>0</v>
      </c>
      <c r="AA58">
        <f t="shared" si="19"/>
        <v>0</v>
      </c>
      <c r="AB58">
        <f t="shared" si="19"/>
        <v>0</v>
      </c>
      <c r="AC58">
        <f t="shared" si="19"/>
        <v>0</v>
      </c>
      <c r="AD58">
        <f t="shared" si="19"/>
        <v>0</v>
      </c>
      <c r="AE58">
        <f t="shared" si="19"/>
        <v>0</v>
      </c>
      <c r="AF58">
        <f t="shared" si="19"/>
        <v>1</v>
      </c>
      <c r="AG58">
        <f t="shared" si="19"/>
        <v>0</v>
      </c>
      <c r="AH58">
        <f t="shared" si="20"/>
        <v>0</v>
      </c>
      <c r="AI58">
        <f t="shared" si="20"/>
        <v>0</v>
      </c>
      <c r="AJ58">
        <f t="shared" si="20"/>
        <v>0</v>
      </c>
      <c r="AK58">
        <f t="shared" si="20"/>
        <v>0</v>
      </c>
      <c r="AL58">
        <f t="shared" si="20"/>
        <v>0</v>
      </c>
      <c r="AM58">
        <f t="shared" si="20"/>
        <v>0</v>
      </c>
      <c r="AN58">
        <f t="shared" si="20"/>
        <v>0</v>
      </c>
      <c r="AO58">
        <f t="shared" si="20"/>
        <v>0</v>
      </c>
      <c r="AP58">
        <f t="shared" si="20"/>
        <v>0</v>
      </c>
      <c r="AQ58">
        <f t="shared" si="20"/>
        <v>0</v>
      </c>
      <c r="AR58">
        <f t="shared" si="20"/>
        <v>0</v>
      </c>
    </row>
    <row r="59" spans="1:44" ht="16" x14ac:dyDescent="0.2">
      <c r="A59" s="7">
        <v>56</v>
      </c>
      <c r="B59" s="8" t="s">
        <v>2</v>
      </c>
      <c r="C59" s="75" t="s">
        <v>337</v>
      </c>
      <c r="D59" s="14">
        <v>353</v>
      </c>
      <c r="E59" s="72" t="s">
        <v>329</v>
      </c>
      <c r="F59" s="14">
        <v>353</v>
      </c>
      <c r="G59" s="14"/>
      <c r="H59" s="14" t="str">
        <f t="shared" si="18"/>
        <v>(WN, II.iv.8, 353)</v>
      </c>
      <c r="I59" s="8"/>
      <c r="J59" s="8"/>
      <c r="K59" s="19" t="s">
        <v>338</v>
      </c>
      <c r="L59" s="19" t="s">
        <v>339</v>
      </c>
      <c r="M59" s="13" t="s">
        <v>384</v>
      </c>
      <c r="N59" s="21" t="s">
        <v>382</v>
      </c>
      <c r="P59" s="151" t="s">
        <v>386</v>
      </c>
      <c r="S59" s="116" t="s">
        <v>386</v>
      </c>
      <c r="T59" t="str">
        <f t="shared" si="13"/>
        <v>NOYES</v>
      </c>
      <c r="U59" s="36" t="str">
        <f t="shared" si="14"/>
        <v>NOENDORSE</v>
      </c>
      <c r="V59" t="str">
        <f t="shared" si="15"/>
        <v>YESENDORSE</v>
      </c>
      <c r="X59">
        <f t="shared" si="19"/>
        <v>0</v>
      </c>
      <c r="Y59">
        <f t="shared" si="19"/>
        <v>0</v>
      </c>
      <c r="Z59">
        <f t="shared" si="19"/>
        <v>0</v>
      </c>
      <c r="AA59">
        <f t="shared" si="19"/>
        <v>0</v>
      </c>
      <c r="AB59">
        <f t="shared" si="19"/>
        <v>0</v>
      </c>
      <c r="AC59">
        <f t="shared" si="19"/>
        <v>0</v>
      </c>
      <c r="AD59">
        <f t="shared" si="19"/>
        <v>0</v>
      </c>
      <c r="AE59">
        <f t="shared" si="19"/>
        <v>0</v>
      </c>
      <c r="AF59">
        <f t="shared" si="19"/>
        <v>0</v>
      </c>
      <c r="AG59">
        <f t="shared" si="19"/>
        <v>1</v>
      </c>
      <c r="AH59">
        <f t="shared" si="20"/>
        <v>1</v>
      </c>
      <c r="AI59">
        <f t="shared" si="20"/>
        <v>0</v>
      </c>
      <c r="AJ59">
        <f t="shared" si="20"/>
        <v>0</v>
      </c>
      <c r="AK59">
        <f t="shared" si="20"/>
        <v>0</v>
      </c>
      <c r="AL59">
        <f t="shared" si="20"/>
        <v>0</v>
      </c>
      <c r="AM59">
        <f t="shared" si="20"/>
        <v>0</v>
      </c>
      <c r="AN59">
        <f t="shared" si="20"/>
        <v>0</v>
      </c>
      <c r="AO59">
        <f t="shared" si="20"/>
        <v>0</v>
      </c>
      <c r="AP59">
        <f t="shared" si="20"/>
        <v>0</v>
      </c>
      <c r="AQ59">
        <f t="shared" si="20"/>
        <v>0</v>
      </c>
      <c r="AR59">
        <f t="shared" si="20"/>
        <v>0</v>
      </c>
    </row>
    <row r="60" spans="1:44" ht="52" x14ac:dyDescent="0.2">
      <c r="A60" s="7">
        <v>57</v>
      </c>
      <c r="B60" s="8" t="s">
        <v>2</v>
      </c>
      <c r="C60" s="75" t="s">
        <v>233</v>
      </c>
      <c r="D60" s="14" t="s">
        <v>232</v>
      </c>
      <c r="E60" s="72" t="s">
        <v>234</v>
      </c>
      <c r="F60" s="14">
        <v>361</v>
      </c>
      <c r="G60" s="14">
        <v>362</v>
      </c>
      <c r="H60" s="14" t="str">
        <f t="shared" si="18"/>
        <v>(WN, II.V.7, 361-362)</v>
      </c>
      <c r="I60" s="8"/>
      <c r="J60" s="8"/>
      <c r="K60" s="19" t="s">
        <v>235</v>
      </c>
      <c r="L60" s="19" t="s">
        <v>236</v>
      </c>
      <c r="M60" s="13" t="s">
        <v>384</v>
      </c>
      <c r="N60" s="21" t="s">
        <v>382</v>
      </c>
      <c r="P60" s="151" t="s">
        <v>386</v>
      </c>
      <c r="S60" s="116" t="s">
        <v>386</v>
      </c>
      <c r="T60" t="str">
        <f t="shared" si="13"/>
        <v>NOYES</v>
      </c>
      <c r="U60" s="36" t="str">
        <f t="shared" si="14"/>
        <v>NOENDORSE</v>
      </c>
      <c r="V60" t="str">
        <f t="shared" si="15"/>
        <v>YESENDORSE</v>
      </c>
      <c r="X60">
        <f t="shared" si="19"/>
        <v>0</v>
      </c>
      <c r="Y60">
        <f t="shared" si="19"/>
        <v>0</v>
      </c>
      <c r="Z60">
        <f t="shared" si="19"/>
        <v>0</v>
      </c>
      <c r="AA60">
        <f t="shared" si="19"/>
        <v>0</v>
      </c>
      <c r="AB60">
        <f t="shared" si="19"/>
        <v>1</v>
      </c>
      <c r="AC60">
        <f t="shared" si="19"/>
        <v>0</v>
      </c>
      <c r="AD60">
        <f t="shared" si="19"/>
        <v>0</v>
      </c>
      <c r="AE60">
        <f t="shared" si="19"/>
        <v>0</v>
      </c>
      <c r="AF60">
        <f t="shared" si="19"/>
        <v>0</v>
      </c>
      <c r="AG60">
        <f t="shared" si="19"/>
        <v>0</v>
      </c>
      <c r="AH60">
        <f t="shared" si="20"/>
        <v>0</v>
      </c>
      <c r="AI60">
        <f t="shared" si="20"/>
        <v>0</v>
      </c>
      <c r="AJ60">
        <f t="shared" si="20"/>
        <v>0</v>
      </c>
      <c r="AK60">
        <f t="shared" si="20"/>
        <v>0</v>
      </c>
      <c r="AL60">
        <f t="shared" si="20"/>
        <v>1</v>
      </c>
      <c r="AM60">
        <f t="shared" si="20"/>
        <v>0</v>
      </c>
      <c r="AN60">
        <f t="shared" si="20"/>
        <v>0</v>
      </c>
      <c r="AO60">
        <f t="shared" si="20"/>
        <v>0</v>
      </c>
      <c r="AP60">
        <f t="shared" si="20"/>
        <v>1</v>
      </c>
      <c r="AQ60">
        <f t="shared" si="20"/>
        <v>0</v>
      </c>
      <c r="AR60">
        <f t="shared" si="20"/>
        <v>0</v>
      </c>
    </row>
    <row r="61" spans="1:44" ht="65" x14ac:dyDescent="0.2">
      <c r="A61" s="7">
        <v>58</v>
      </c>
      <c r="B61" s="8" t="s">
        <v>2</v>
      </c>
      <c r="C61" s="75" t="s">
        <v>194</v>
      </c>
      <c r="D61" s="14">
        <v>379</v>
      </c>
      <c r="E61" s="72" t="s">
        <v>171</v>
      </c>
      <c r="F61" s="14">
        <v>379</v>
      </c>
      <c r="G61" s="14"/>
      <c r="H61" s="14" t="str">
        <f t="shared" si="18"/>
        <v>(WN, III.i.5, 379)</v>
      </c>
      <c r="I61" s="8">
        <v>55</v>
      </c>
      <c r="J61" s="8" t="s">
        <v>113</v>
      </c>
      <c r="K61" s="19" t="s">
        <v>195</v>
      </c>
      <c r="L61" s="19" t="s">
        <v>440</v>
      </c>
      <c r="M61" s="13" t="s">
        <v>384</v>
      </c>
      <c r="N61" s="21" t="s">
        <v>382</v>
      </c>
      <c r="P61" s="151" t="s">
        <v>386</v>
      </c>
      <c r="S61" s="116" t="s">
        <v>386</v>
      </c>
      <c r="T61" t="str">
        <f t="shared" si="13"/>
        <v>NOYES</v>
      </c>
      <c r="U61" s="36" t="str">
        <f t="shared" si="14"/>
        <v>NOENDORSE</v>
      </c>
      <c r="V61" t="str">
        <f t="shared" si="15"/>
        <v>YESENDORSE</v>
      </c>
      <c r="X61">
        <f t="shared" si="19"/>
        <v>1</v>
      </c>
      <c r="Y61">
        <f t="shared" si="19"/>
        <v>0</v>
      </c>
      <c r="Z61">
        <f t="shared" si="19"/>
        <v>0</v>
      </c>
      <c r="AA61">
        <f t="shared" si="19"/>
        <v>0</v>
      </c>
      <c r="AB61">
        <f t="shared" si="19"/>
        <v>0</v>
      </c>
      <c r="AC61">
        <f t="shared" si="19"/>
        <v>0</v>
      </c>
      <c r="AD61">
        <f t="shared" si="19"/>
        <v>0</v>
      </c>
      <c r="AE61">
        <f t="shared" si="19"/>
        <v>0</v>
      </c>
      <c r="AF61">
        <f t="shared" si="19"/>
        <v>0</v>
      </c>
      <c r="AG61">
        <f t="shared" si="19"/>
        <v>0</v>
      </c>
      <c r="AH61">
        <f t="shared" si="20"/>
        <v>0</v>
      </c>
      <c r="AI61">
        <f t="shared" si="20"/>
        <v>0</v>
      </c>
      <c r="AJ61">
        <f t="shared" si="20"/>
        <v>0</v>
      </c>
      <c r="AK61">
        <f t="shared" si="20"/>
        <v>0</v>
      </c>
      <c r="AL61">
        <f t="shared" si="20"/>
        <v>0</v>
      </c>
      <c r="AM61">
        <f t="shared" si="20"/>
        <v>0</v>
      </c>
      <c r="AN61">
        <f t="shared" si="20"/>
        <v>0</v>
      </c>
      <c r="AO61">
        <f t="shared" si="20"/>
        <v>0</v>
      </c>
      <c r="AP61">
        <f t="shared" si="20"/>
        <v>0</v>
      </c>
      <c r="AQ61">
        <f t="shared" si="20"/>
        <v>0</v>
      </c>
      <c r="AR61">
        <f t="shared" si="20"/>
        <v>0</v>
      </c>
    </row>
    <row r="62" spans="1:44" ht="52" x14ac:dyDescent="0.2">
      <c r="A62" s="7">
        <v>59</v>
      </c>
      <c r="B62" s="8" t="s">
        <v>2</v>
      </c>
      <c r="C62" s="75" t="s">
        <v>196</v>
      </c>
      <c r="D62" s="14">
        <v>420</v>
      </c>
      <c r="E62" s="72" t="s">
        <v>171</v>
      </c>
      <c r="F62" s="14">
        <v>420</v>
      </c>
      <c r="G62" s="14"/>
      <c r="H62" s="14" t="str">
        <f t="shared" si="18"/>
        <v>(WN, III.iv.12, 420)</v>
      </c>
      <c r="I62" s="8">
        <v>56</v>
      </c>
      <c r="J62" s="8"/>
      <c r="K62" s="19" t="s">
        <v>199</v>
      </c>
      <c r="L62" s="19" t="s">
        <v>198</v>
      </c>
      <c r="M62" s="13" t="s">
        <v>384</v>
      </c>
      <c r="N62" s="21" t="s">
        <v>382</v>
      </c>
      <c r="P62" s="151" t="s">
        <v>386</v>
      </c>
      <c r="S62" s="116" t="s">
        <v>386</v>
      </c>
      <c r="T62" t="str">
        <f t="shared" si="13"/>
        <v>NOYES</v>
      </c>
      <c r="U62" s="36" t="str">
        <f t="shared" si="14"/>
        <v>NOENDORSE</v>
      </c>
      <c r="V62" t="str">
        <f t="shared" si="15"/>
        <v>YESENDORSE</v>
      </c>
      <c r="X62">
        <f t="shared" si="19"/>
        <v>1</v>
      </c>
      <c r="Y62">
        <f t="shared" si="19"/>
        <v>0</v>
      </c>
      <c r="Z62">
        <f t="shared" si="19"/>
        <v>0</v>
      </c>
      <c r="AA62">
        <f t="shared" si="19"/>
        <v>0</v>
      </c>
      <c r="AB62">
        <f t="shared" si="19"/>
        <v>0</v>
      </c>
      <c r="AC62">
        <f t="shared" si="19"/>
        <v>0</v>
      </c>
      <c r="AD62">
        <f t="shared" si="19"/>
        <v>0</v>
      </c>
      <c r="AE62">
        <f t="shared" si="19"/>
        <v>0</v>
      </c>
      <c r="AF62">
        <f t="shared" si="19"/>
        <v>0</v>
      </c>
      <c r="AG62">
        <f t="shared" si="19"/>
        <v>0</v>
      </c>
      <c r="AH62">
        <f t="shared" si="20"/>
        <v>0</v>
      </c>
      <c r="AI62">
        <f t="shared" si="20"/>
        <v>0</v>
      </c>
      <c r="AJ62">
        <f t="shared" si="20"/>
        <v>0</v>
      </c>
      <c r="AK62">
        <f t="shared" si="20"/>
        <v>0</v>
      </c>
      <c r="AL62">
        <f t="shared" si="20"/>
        <v>0</v>
      </c>
      <c r="AM62">
        <f t="shared" si="20"/>
        <v>0</v>
      </c>
      <c r="AN62">
        <f t="shared" si="20"/>
        <v>0</v>
      </c>
      <c r="AO62">
        <f t="shared" si="20"/>
        <v>0</v>
      </c>
      <c r="AP62">
        <f t="shared" si="20"/>
        <v>0</v>
      </c>
      <c r="AQ62">
        <f t="shared" si="20"/>
        <v>0</v>
      </c>
      <c r="AR62">
        <f t="shared" si="20"/>
        <v>0</v>
      </c>
    </row>
    <row r="63" spans="1:44" ht="39" x14ac:dyDescent="0.2">
      <c r="A63" s="7">
        <v>60</v>
      </c>
      <c r="B63" s="8" t="s">
        <v>2</v>
      </c>
      <c r="C63" s="75" t="s">
        <v>359</v>
      </c>
      <c r="D63" s="14">
        <v>468</v>
      </c>
      <c r="E63" s="72" t="s">
        <v>319</v>
      </c>
      <c r="F63" s="14">
        <v>468</v>
      </c>
      <c r="G63" s="14"/>
      <c r="H63" s="14" t="str">
        <f t="shared" si="18"/>
        <v>(WN, IV.ii.39, 468)</v>
      </c>
      <c r="I63" s="8"/>
      <c r="J63" s="8"/>
      <c r="K63" s="19" t="s">
        <v>360</v>
      </c>
      <c r="L63" s="19" t="s">
        <v>361</v>
      </c>
      <c r="M63" s="13" t="s">
        <v>382</v>
      </c>
      <c r="N63" s="21" t="s">
        <v>382</v>
      </c>
      <c r="P63" s="151" t="s">
        <v>386</v>
      </c>
      <c r="S63" s="116" t="s">
        <v>386</v>
      </c>
      <c r="T63" t="str">
        <f t="shared" si="13"/>
        <v>YESYES</v>
      </c>
      <c r="U63" s="36" t="str">
        <f t="shared" si="14"/>
        <v>YESENDORSE</v>
      </c>
      <c r="V63" t="str">
        <f t="shared" si="15"/>
        <v>YESENDORSE</v>
      </c>
      <c r="X63">
        <f t="shared" si="19"/>
        <v>0</v>
      </c>
      <c r="Y63">
        <f t="shared" si="19"/>
        <v>0</v>
      </c>
      <c r="Z63">
        <f t="shared" si="19"/>
        <v>0</v>
      </c>
      <c r="AA63">
        <f t="shared" si="19"/>
        <v>0</v>
      </c>
      <c r="AB63">
        <f t="shared" si="19"/>
        <v>0</v>
      </c>
      <c r="AC63">
        <f t="shared" si="19"/>
        <v>0</v>
      </c>
      <c r="AD63">
        <f t="shared" si="19"/>
        <v>0</v>
      </c>
      <c r="AE63">
        <f t="shared" si="19"/>
        <v>0</v>
      </c>
      <c r="AF63">
        <f t="shared" si="19"/>
        <v>0</v>
      </c>
      <c r="AG63">
        <f t="shared" si="19"/>
        <v>0</v>
      </c>
      <c r="AH63">
        <f t="shared" si="20"/>
        <v>0</v>
      </c>
      <c r="AI63">
        <f t="shared" si="20"/>
        <v>0</v>
      </c>
      <c r="AJ63">
        <f t="shared" si="20"/>
        <v>0</v>
      </c>
      <c r="AK63">
        <f t="shared" si="20"/>
        <v>0</v>
      </c>
      <c r="AL63">
        <f t="shared" si="20"/>
        <v>0</v>
      </c>
      <c r="AM63">
        <f t="shared" si="20"/>
        <v>0</v>
      </c>
      <c r="AN63">
        <f t="shared" si="20"/>
        <v>0</v>
      </c>
      <c r="AO63">
        <f t="shared" si="20"/>
        <v>0</v>
      </c>
      <c r="AP63">
        <f t="shared" si="20"/>
        <v>1</v>
      </c>
      <c r="AQ63">
        <f t="shared" si="20"/>
        <v>0</v>
      </c>
      <c r="AR63">
        <f t="shared" si="20"/>
        <v>0</v>
      </c>
    </row>
    <row r="64" spans="1:44" ht="52" x14ac:dyDescent="0.2">
      <c r="A64" s="7">
        <v>61</v>
      </c>
      <c r="B64" s="8" t="s">
        <v>2</v>
      </c>
      <c r="C64" s="75" t="s">
        <v>36</v>
      </c>
      <c r="D64" s="14" t="s">
        <v>93</v>
      </c>
      <c r="E64" s="72" t="s">
        <v>362</v>
      </c>
      <c r="F64" s="14">
        <v>469</v>
      </c>
      <c r="G64" s="14">
        <v>470</v>
      </c>
      <c r="H64" s="14" t="str">
        <f t="shared" si="18"/>
        <v>(WN, IV.ii.42, 469-470)</v>
      </c>
      <c r="I64" s="8">
        <v>15</v>
      </c>
      <c r="J64" s="8"/>
      <c r="K64" s="19" t="s">
        <v>37</v>
      </c>
      <c r="L64" s="19" t="s">
        <v>392</v>
      </c>
      <c r="M64" s="13" t="s">
        <v>384</v>
      </c>
      <c r="N64" s="21" t="s">
        <v>382</v>
      </c>
      <c r="P64" s="151" t="s">
        <v>386</v>
      </c>
      <c r="S64" s="116" t="s">
        <v>386</v>
      </c>
      <c r="T64" t="str">
        <f t="shared" si="13"/>
        <v>NOYES</v>
      </c>
      <c r="U64" s="36" t="str">
        <f t="shared" si="14"/>
        <v>NOENDORSE</v>
      </c>
      <c r="V64" t="str">
        <f t="shared" si="15"/>
        <v>YESENDORSE</v>
      </c>
      <c r="X64">
        <f t="shared" ref="X64:AG73" si="21">IF(ISERROR(SEARCH(X$2,$E64,1)),0,1)</f>
        <v>0</v>
      </c>
      <c r="Y64">
        <f t="shared" si="21"/>
        <v>0</v>
      </c>
      <c r="Z64">
        <f t="shared" si="21"/>
        <v>0</v>
      </c>
      <c r="AA64">
        <f t="shared" si="21"/>
        <v>0</v>
      </c>
      <c r="AB64">
        <f t="shared" si="21"/>
        <v>0</v>
      </c>
      <c r="AC64">
        <f t="shared" si="21"/>
        <v>0</v>
      </c>
      <c r="AD64">
        <f t="shared" si="21"/>
        <v>0</v>
      </c>
      <c r="AE64">
        <f t="shared" si="21"/>
        <v>0</v>
      </c>
      <c r="AF64">
        <f t="shared" si="21"/>
        <v>0</v>
      </c>
      <c r="AG64">
        <f t="shared" si="21"/>
        <v>0</v>
      </c>
      <c r="AH64">
        <f t="shared" ref="AH64:AR73" si="22">IF(ISERROR(SEARCH(AH$2,$E64,1)),0,1)</f>
        <v>0</v>
      </c>
      <c r="AI64">
        <f t="shared" si="22"/>
        <v>0</v>
      </c>
      <c r="AJ64">
        <f t="shared" si="22"/>
        <v>0</v>
      </c>
      <c r="AK64">
        <f t="shared" si="22"/>
        <v>0</v>
      </c>
      <c r="AL64">
        <f t="shared" si="22"/>
        <v>1</v>
      </c>
      <c r="AM64">
        <f t="shared" si="22"/>
        <v>0</v>
      </c>
      <c r="AN64">
        <f t="shared" si="22"/>
        <v>0</v>
      </c>
      <c r="AO64">
        <f t="shared" si="22"/>
        <v>0</v>
      </c>
      <c r="AP64">
        <f t="shared" si="22"/>
        <v>1</v>
      </c>
      <c r="AQ64">
        <f t="shared" si="22"/>
        <v>0</v>
      </c>
      <c r="AR64">
        <f t="shared" si="22"/>
        <v>0</v>
      </c>
    </row>
    <row r="65" spans="1:44" ht="182" x14ac:dyDescent="0.2">
      <c r="A65" s="7">
        <v>62</v>
      </c>
      <c r="B65" s="8" t="s">
        <v>2</v>
      </c>
      <c r="C65" s="75" t="s">
        <v>262</v>
      </c>
      <c r="D65" s="14" t="s">
        <v>263</v>
      </c>
      <c r="E65" s="72" t="s">
        <v>261</v>
      </c>
      <c r="F65" s="14">
        <v>491</v>
      </c>
      <c r="G65" s="14">
        <v>493</v>
      </c>
      <c r="H65" s="14" t="str">
        <f t="shared" si="18"/>
        <v>(WN, IV.iii.c.8, 491-493)</v>
      </c>
      <c r="I65" s="8"/>
      <c r="J65" s="8"/>
      <c r="K65" s="19" t="s">
        <v>441</v>
      </c>
      <c r="L65" s="19" t="s">
        <v>264</v>
      </c>
      <c r="M65" s="13" t="s">
        <v>384</v>
      </c>
      <c r="N65" s="21" t="s">
        <v>382</v>
      </c>
      <c r="P65" s="151" t="s">
        <v>386</v>
      </c>
      <c r="S65" s="116" t="s">
        <v>386</v>
      </c>
      <c r="T65" t="str">
        <f t="shared" si="13"/>
        <v>NOYES</v>
      </c>
      <c r="U65" s="36" t="str">
        <f t="shared" si="14"/>
        <v>NOENDORSE</v>
      </c>
      <c r="V65" t="str">
        <f t="shared" si="15"/>
        <v>YESENDORSE</v>
      </c>
      <c r="X65">
        <f t="shared" si="21"/>
        <v>0</v>
      </c>
      <c r="Y65">
        <f t="shared" si="21"/>
        <v>0</v>
      </c>
      <c r="Z65">
        <f t="shared" si="21"/>
        <v>0</v>
      </c>
      <c r="AA65">
        <f t="shared" si="21"/>
        <v>0</v>
      </c>
      <c r="AB65">
        <f t="shared" si="21"/>
        <v>0</v>
      </c>
      <c r="AC65">
        <f t="shared" si="21"/>
        <v>0</v>
      </c>
      <c r="AD65">
        <f t="shared" si="21"/>
        <v>0</v>
      </c>
      <c r="AE65">
        <f t="shared" si="21"/>
        <v>0</v>
      </c>
      <c r="AF65">
        <f t="shared" si="21"/>
        <v>1</v>
      </c>
      <c r="AG65">
        <f t="shared" si="21"/>
        <v>0</v>
      </c>
      <c r="AH65">
        <f t="shared" si="22"/>
        <v>0</v>
      </c>
      <c r="AI65">
        <f t="shared" si="22"/>
        <v>0</v>
      </c>
      <c r="AJ65">
        <f t="shared" si="22"/>
        <v>0</v>
      </c>
      <c r="AK65">
        <f t="shared" si="22"/>
        <v>0</v>
      </c>
      <c r="AL65">
        <f t="shared" si="22"/>
        <v>0</v>
      </c>
      <c r="AM65">
        <f t="shared" si="22"/>
        <v>0</v>
      </c>
      <c r="AN65">
        <f t="shared" si="22"/>
        <v>0</v>
      </c>
      <c r="AO65">
        <f t="shared" si="22"/>
        <v>0</v>
      </c>
      <c r="AP65">
        <f t="shared" si="22"/>
        <v>1</v>
      </c>
      <c r="AQ65">
        <f t="shared" si="22"/>
        <v>0</v>
      </c>
      <c r="AR65">
        <f t="shared" si="22"/>
        <v>0</v>
      </c>
    </row>
    <row r="66" spans="1:44" ht="78" x14ac:dyDescent="0.2">
      <c r="A66" s="7">
        <v>63</v>
      </c>
      <c r="B66" s="8" t="s">
        <v>2</v>
      </c>
      <c r="C66" s="75" t="s">
        <v>284</v>
      </c>
      <c r="D66" s="14" t="s">
        <v>286</v>
      </c>
      <c r="E66" s="72" t="s">
        <v>269</v>
      </c>
      <c r="F66" s="14">
        <v>493</v>
      </c>
      <c r="G66" s="14">
        <v>494</v>
      </c>
      <c r="H66" s="14" t="str">
        <f t="shared" si="18"/>
        <v>(WN, IV.iii.c.10, 493-495)</v>
      </c>
      <c r="I66" s="8"/>
      <c r="J66" s="8"/>
      <c r="K66" s="19" t="s">
        <v>442</v>
      </c>
      <c r="L66" s="19" t="s">
        <v>285</v>
      </c>
      <c r="M66" s="13" t="s">
        <v>382</v>
      </c>
      <c r="N66" s="21" t="s">
        <v>382</v>
      </c>
      <c r="P66" s="151" t="s">
        <v>386</v>
      </c>
      <c r="S66" s="116" t="s">
        <v>386</v>
      </c>
      <c r="T66" t="str">
        <f t="shared" si="13"/>
        <v>YESYES</v>
      </c>
      <c r="U66" s="36" t="str">
        <f t="shared" si="14"/>
        <v>YESENDORSE</v>
      </c>
      <c r="V66" t="str">
        <f t="shared" si="15"/>
        <v>YESENDORSE</v>
      </c>
      <c r="X66">
        <f t="shared" si="21"/>
        <v>0</v>
      </c>
      <c r="Y66">
        <f t="shared" si="21"/>
        <v>0</v>
      </c>
      <c r="Z66">
        <f t="shared" si="21"/>
        <v>0</v>
      </c>
      <c r="AA66">
        <f t="shared" si="21"/>
        <v>0</v>
      </c>
      <c r="AB66">
        <f t="shared" si="21"/>
        <v>0</v>
      </c>
      <c r="AC66">
        <f t="shared" si="21"/>
        <v>0</v>
      </c>
      <c r="AD66">
        <f t="shared" si="21"/>
        <v>1</v>
      </c>
      <c r="AE66">
        <f t="shared" si="21"/>
        <v>0</v>
      </c>
      <c r="AF66">
        <f t="shared" si="21"/>
        <v>0</v>
      </c>
      <c r="AG66">
        <f t="shared" si="21"/>
        <v>0</v>
      </c>
      <c r="AH66">
        <f t="shared" si="22"/>
        <v>0</v>
      </c>
      <c r="AI66">
        <f t="shared" si="22"/>
        <v>0</v>
      </c>
      <c r="AJ66">
        <f t="shared" si="22"/>
        <v>0</v>
      </c>
      <c r="AK66">
        <f t="shared" si="22"/>
        <v>0</v>
      </c>
      <c r="AL66">
        <f t="shared" si="22"/>
        <v>0</v>
      </c>
      <c r="AM66">
        <f t="shared" si="22"/>
        <v>0</v>
      </c>
      <c r="AN66">
        <f t="shared" si="22"/>
        <v>0</v>
      </c>
      <c r="AO66">
        <f t="shared" si="22"/>
        <v>0</v>
      </c>
      <c r="AP66">
        <f t="shared" si="22"/>
        <v>0</v>
      </c>
      <c r="AQ66">
        <f t="shared" si="22"/>
        <v>0</v>
      </c>
      <c r="AR66">
        <f t="shared" si="22"/>
        <v>0</v>
      </c>
    </row>
    <row r="67" spans="1:44" ht="26" x14ac:dyDescent="0.2">
      <c r="A67" s="7">
        <v>64</v>
      </c>
      <c r="B67" s="8" t="s">
        <v>2</v>
      </c>
      <c r="C67" s="75" t="s">
        <v>38</v>
      </c>
      <c r="D67" s="14">
        <v>508</v>
      </c>
      <c r="E67" s="72" t="s">
        <v>169</v>
      </c>
      <c r="F67" s="14">
        <v>508</v>
      </c>
      <c r="G67" s="14"/>
      <c r="H67" s="14" t="str">
        <f t="shared" si="18"/>
        <v>(WN, IV.v.a.8, 508)</v>
      </c>
      <c r="I67" s="8">
        <v>16</v>
      </c>
      <c r="J67" s="8"/>
      <c r="K67" s="19" t="s">
        <v>39</v>
      </c>
      <c r="L67" s="19" t="s">
        <v>40</v>
      </c>
      <c r="M67" s="13" t="s">
        <v>382</v>
      </c>
      <c r="N67" s="21" t="s">
        <v>382</v>
      </c>
      <c r="P67" s="151" t="s">
        <v>386</v>
      </c>
      <c r="S67" s="116" t="s">
        <v>386</v>
      </c>
      <c r="T67" t="str">
        <f t="shared" si="13"/>
        <v>YESYES</v>
      </c>
      <c r="U67" s="36" t="str">
        <f t="shared" si="14"/>
        <v>YESENDORSE</v>
      </c>
      <c r="V67" t="str">
        <f t="shared" si="15"/>
        <v>YESENDORSE</v>
      </c>
      <c r="X67">
        <f t="shared" si="21"/>
        <v>0</v>
      </c>
      <c r="Y67">
        <f t="shared" si="21"/>
        <v>0</v>
      </c>
      <c r="Z67">
        <f t="shared" si="21"/>
        <v>0</v>
      </c>
      <c r="AA67">
        <f t="shared" si="21"/>
        <v>0</v>
      </c>
      <c r="AB67">
        <f t="shared" si="21"/>
        <v>0</v>
      </c>
      <c r="AC67">
        <f t="shared" si="21"/>
        <v>0</v>
      </c>
      <c r="AD67">
        <f t="shared" si="21"/>
        <v>0</v>
      </c>
      <c r="AE67">
        <f t="shared" si="21"/>
        <v>0</v>
      </c>
      <c r="AF67">
        <f t="shared" si="21"/>
        <v>0</v>
      </c>
      <c r="AG67">
        <f t="shared" si="21"/>
        <v>0</v>
      </c>
      <c r="AH67">
        <f t="shared" si="22"/>
        <v>0</v>
      </c>
      <c r="AI67">
        <f t="shared" si="22"/>
        <v>0</v>
      </c>
      <c r="AJ67">
        <f t="shared" si="22"/>
        <v>0</v>
      </c>
      <c r="AK67">
        <f t="shared" si="22"/>
        <v>0</v>
      </c>
      <c r="AL67">
        <f t="shared" si="22"/>
        <v>1</v>
      </c>
      <c r="AM67">
        <f t="shared" si="22"/>
        <v>0</v>
      </c>
      <c r="AN67">
        <f t="shared" si="22"/>
        <v>0</v>
      </c>
      <c r="AO67">
        <f t="shared" si="22"/>
        <v>0</v>
      </c>
      <c r="AP67">
        <f t="shared" si="22"/>
        <v>0</v>
      </c>
      <c r="AQ67">
        <f t="shared" si="22"/>
        <v>0</v>
      </c>
      <c r="AR67">
        <f t="shared" si="22"/>
        <v>0</v>
      </c>
    </row>
    <row r="68" spans="1:44" ht="52" x14ac:dyDescent="0.2">
      <c r="A68" s="7">
        <v>65</v>
      </c>
      <c r="B68" s="8" t="s">
        <v>2</v>
      </c>
      <c r="C68" s="75" t="s">
        <v>287</v>
      </c>
      <c r="D68" s="14">
        <v>523</v>
      </c>
      <c r="E68" s="72" t="s">
        <v>269</v>
      </c>
      <c r="F68" s="14">
        <v>523</v>
      </c>
      <c r="G68" s="14"/>
      <c r="H68" s="14" t="str">
        <f t="shared" si="18"/>
        <v>(WN, IV.v.a.37, 523)</v>
      </c>
      <c r="I68" s="8"/>
      <c r="J68" s="8"/>
      <c r="K68" s="19" t="s">
        <v>288</v>
      </c>
      <c r="L68" s="19" t="s">
        <v>393</v>
      </c>
      <c r="M68" s="13" t="s">
        <v>382</v>
      </c>
      <c r="N68" s="21" t="s">
        <v>382</v>
      </c>
      <c r="P68" s="151" t="s">
        <v>386</v>
      </c>
      <c r="S68" s="116" t="s">
        <v>386</v>
      </c>
      <c r="T68" t="str">
        <f t="shared" ref="T68:T99" si="23">M68&amp;N68</f>
        <v>YESYES</v>
      </c>
      <c r="U68" s="36" t="str">
        <f t="shared" ref="U68:U99" si="24">M68&amp;P68</f>
        <v>YESENDORSE</v>
      </c>
      <c r="V68" t="str">
        <f t="shared" ref="V68:V99" si="25">N68&amp;P68</f>
        <v>YESENDORSE</v>
      </c>
      <c r="X68">
        <f t="shared" si="21"/>
        <v>0</v>
      </c>
      <c r="Y68">
        <f t="shared" si="21"/>
        <v>0</v>
      </c>
      <c r="Z68">
        <f t="shared" si="21"/>
        <v>0</v>
      </c>
      <c r="AA68">
        <f t="shared" si="21"/>
        <v>0</v>
      </c>
      <c r="AB68">
        <f t="shared" si="21"/>
        <v>0</v>
      </c>
      <c r="AC68">
        <f t="shared" si="21"/>
        <v>0</v>
      </c>
      <c r="AD68">
        <f t="shared" si="21"/>
        <v>1</v>
      </c>
      <c r="AE68">
        <f t="shared" si="21"/>
        <v>0</v>
      </c>
      <c r="AF68">
        <f t="shared" si="21"/>
        <v>0</v>
      </c>
      <c r="AG68">
        <f t="shared" si="21"/>
        <v>0</v>
      </c>
      <c r="AH68">
        <f t="shared" si="22"/>
        <v>0</v>
      </c>
      <c r="AI68">
        <f t="shared" si="22"/>
        <v>0</v>
      </c>
      <c r="AJ68">
        <f t="shared" si="22"/>
        <v>0</v>
      </c>
      <c r="AK68">
        <f t="shared" si="22"/>
        <v>0</v>
      </c>
      <c r="AL68">
        <f t="shared" si="22"/>
        <v>0</v>
      </c>
      <c r="AM68">
        <f t="shared" si="22"/>
        <v>0</v>
      </c>
      <c r="AN68">
        <f t="shared" si="22"/>
        <v>0</v>
      </c>
      <c r="AO68">
        <f t="shared" si="22"/>
        <v>0</v>
      </c>
      <c r="AP68">
        <f t="shared" si="22"/>
        <v>0</v>
      </c>
      <c r="AQ68">
        <f t="shared" si="22"/>
        <v>0</v>
      </c>
      <c r="AR68">
        <f t="shared" si="22"/>
        <v>0</v>
      </c>
    </row>
    <row r="69" spans="1:44" ht="104" x14ac:dyDescent="0.2">
      <c r="A69" s="7">
        <v>66</v>
      </c>
      <c r="B69" s="8" t="s">
        <v>2</v>
      </c>
      <c r="C69" s="75" t="s">
        <v>266</v>
      </c>
      <c r="D69" s="14" t="s">
        <v>265</v>
      </c>
      <c r="E69" s="72" t="s">
        <v>244</v>
      </c>
      <c r="F69" s="14">
        <v>524</v>
      </c>
      <c r="G69" s="14">
        <v>526</v>
      </c>
      <c r="H69" s="14" t="str">
        <f t="shared" si="18"/>
        <v>(WN, IV.v.a.3-5, 524-526)</v>
      </c>
      <c r="I69" s="8"/>
      <c r="J69" s="8" t="s">
        <v>230</v>
      </c>
      <c r="K69" s="19" t="s">
        <v>267</v>
      </c>
      <c r="L69" s="19" t="s">
        <v>268</v>
      </c>
      <c r="M69" s="13" t="s">
        <v>384</v>
      </c>
      <c r="N69" s="21" t="s">
        <v>382</v>
      </c>
      <c r="P69" s="151" t="s">
        <v>386</v>
      </c>
      <c r="S69" s="116" t="s">
        <v>386</v>
      </c>
      <c r="T69" t="str">
        <f t="shared" si="23"/>
        <v>NOYES</v>
      </c>
      <c r="U69" s="36" t="str">
        <f t="shared" si="24"/>
        <v>NOENDORSE</v>
      </c>
      <c r="V69" t="str">
        <f t="shared" si="25"/>
        <v>YESENDORSE</v>
      </c>
      <c r="X69">
        <f t="shared" si="21"/>
        <v>0</v>
      </c>
      <c r="Y69">
        <f t="shared" si="21"/>
        <v>0</v>
      </c>
      <c r="Z69">
        <f t="shared" si="21"/>
        <v>0</v>
      </c>
      <c r="AA69">
        <f t="shared" si="21"/>
        <v>0</v>
      </c>
      <c r="AB69">
        <f t="shared" si="21"/>
        <v>0</v>
      </c>
      <c r="AC69">
        <f t="shared" si="21"/>
        <v>0</v>
      </c>
      <c r="AD69">
        <f t="shared" si="21"/>
        <v>0</v>
      </c>
      <c r="AE69">
        <f t="shared" si="21"/>
        <v>0</v>
      </c>
      <c r="AF69">
        <f t="shared" si="21"/>
        <v>1</v>
      </c>
      <c r="AG69">
        <f t="shared" si="21"/>
        <v>0</v>
      </c>
      <c r="AH69">
        <f t="shared" si="22"/>
        <v>0</v>
      </c>
      <c r="AI69">
        <f t="shared" si="22"/>
        <v>0</v>
      </c>
      <c r="AJ69">
        <f t="shared" si="22"/>
        <v>0</v>
      </c>
      <c r="AK69">
        <f t="shared" si="22"/>
        <v>0</v>
      </c>
      <c r="AL69">
        <f t="shared" si="22"/>
        <v>0</v>
      </c>
      <c r="AM69">
        <f t="shared" si="22"/>
        <v>0</v>
      </c>
      <c r="AN69">
        <f t="shared" si="22"/>
        <v>0</v>
      </c>
      <c r="AO69">
        <f t="shared" si="22"/>
        <v>0</v>
      </c>
      <c r="AP69">
        <f t="shared" si="22"/>
        <v>0</v>
      </c>
      <c r="AQ69">
        <f t="shared" si="22"/>
        <v>0</v>
      </c>
      <c r="AR69">
        <f t="shared" si="22"/>
        <v>0</v>
      </c>
    </row>
    <row r="70" spans="1:44" ht="52" x14ac:dyDescent="0.2">
      <c r="A70" s="7">
        <v>67</v>
      </c>
      <c r="B70" s="8" t="s">
        <v>2</v>
      </c>
      <c r="C70" s="75" t="s">
        <v>289</v>
      </c>
      <c r="D70" s="14" t="s">
        <v>292</v>
      </c>
      <c r="E70" s="72" t="s">
        <v>269</v>
      </c>
      <c r="F70" s="14">
        <v>533</v>
      </c>
      <c r="G70" s="14">
        <v>534</v>
      </c>
      <c r="H70" s="14" t="str">
        <f t="shared" si="18"/>
        <v>(WN, IV.v.b.25, 533-534)</v>
      </c>
      <c r="I70" s="8"/>
      <c r="J70" s="14"/>
      <c r="K70" s="19" t="s">
        <v>290</v>
      </c>
      <c r="L70" s="19" t="s">
        <v>291</v>
      </c>
      <c r="M70" s="13" t="s">
        <v>384</v>
      </c>
      <c r="N70" s="21" t="s">
        <v>382</v>
      </c>
      <c r="P70" s="151" t="s">
        <v>386</v>
      </c>
      <c r="S70" s="116" t="s">
        <v>386</v>
      </c>
      <c r="T70" t="str">
        <f t="shared" si="23"/>
        <v>NOYES</v>
      </c>
      <c r="U70" s="36" t="str">
        <f t="shared" si="24"/>
        <v>NOENDORSE</v>
      </c>
      <c r="V70" t="str">
        <f t="shared" si="25"/>
        <v>YESENDORSE</v>
      </c>
      <c r="X70">
        <f t="shared" si="21"/>
        <v>0</v>
      </c>
      <c r="Y70">
        <f t="shared" si="21"/>
        <v>0</v>
      </c>
      <c r="Z70">
        <f t="shared" si="21"/>
        <v>0</v>
      </c>
      <c r="AA70">
        <f t="shared" si="21"/>
        <v>0</v>
      </c>
      <c r="AB70">
        <f t="shared" si="21"/>
        <v>0</v>
      </c>
      <c r="AC70">
        <f t="shared" si="21"/>
        <v>0</v>
      </c>
      <c r="AD70">
        <f t="shared" si="21"/>
        <v>1</v>
      </c>
      <c r="AE70">
        <f t="shared" si="21"/>
        <v>0</v>
      </c>
      <c r="AF70">
        <f t="shared" si="21"/>
        <v>0</v>
      </c>
      <c r="AG70">
        <f t="shared" si="21"/>
        <v>0</v>
      </c>
      <c r="AH70">
        <f t="shared" si="22"/>
        <v>0</v>
      </c>
      <c r="AI70">
        <f t="shared" si="22"/>
        <v>0</v>
      </c>
      <c r="AJ70">
        <f t="shared" si="22"/>
        <v>0</v>
      </c>
      <c r="AK70">
        <f t="shared" si="22"/>
        <v>0</v>
      </c>
      <c r="AL70">
        <f t="shared" si="22"/>
        <v>0</v>
      </c>
      <c r="AM70">
        <f t="shared" si="22"/>
        <v>0</v>
      </c>
      <c r="AN70">
        <f t="shared" si="22"/>
        <v>0</v>
      </c>
      <c r="AO70">
        <f t="shared" si="22"/>
        <v>0</v>
      </c>
      <c r="AP70">
        <f t="shared" si="22"/>
        <v>0</v>
      </c>
      <c r="AQ70">
        <f t="shared" si="22"/>
        <v>0</v>
      </c>
      <c r="AR70">
        <f t="shared" si="22"/>
        <v>0</v>
      </c>
    </row>
    <row r="71" spans="1:44" ht="130" x14ac:dyDescent="0.2">
      <c r="A71" s="7">
        <v>68</v>
      </c>
      <c r="B71" s="8" t="s">
        <v>2</v>
      </c>
      <c r="C71" s="75" t="s">
        <v>293</v>
      </c>
      <c r="D71" s="14" t="s">
        <v>478</v>
      </c>
      <c r="E71" s="72" t="s">
        <v>269</v>
      </c>
      <c r="F71" s="14">
        <v>535</v>
      </c>
      <c r="G71" s="14">
        <v>539</v>
      </c>
      <c r="H71" s="14" t="str">
        <f t="shared" si="18"/>
        <v>(WN, IV.v.b.32-39, 535-539)</v>
      </c>
      <c r="I71" s="8"/>
      <c r="J71" s="14"/>
      <c r="K71" s="19" t="s">
        <v>294</v>
      </c>
      <c r="L71" s="19" t="s">
        <v>295</v>
      </c>
      <c r="M71" s="13" t="s">
        <v>382</v>
      </c>
      <c r="N71" s="21" t="s">
        <v>382</v>
      </c>
      <c r="P71" s="151" t="s">
        <v>391</v>
      </c>
      <c r="S71" s="116" t="s">
        <v>391</v>
      </c>
      <c r="T71" t="str">
        <f t="shared" si="23"/>
        <v>YESYES</v>
      </c>
      <c r="U71" s="36" t="str">
        <f t="shared" si="24"/>
        <v>YESCONTRAVENE</v>
      </c>
      <c r="V71" t="str">
        <f t="shared" si="25"/>
        <v>YESCONTRAVENE</v>
      </c>
      <c r="X71">
        <f t="shared" si="21"/>
        <v>0</v>
      </c>
      <c r="Y71">
        <f t="shared" si="21"/>
        <v>0</v>
      </c>
      <c r="Z71">
        <f t="shared" si="21"/>
        <v>0</v>
      </c>
      <c r="AA71">
        <f t="shared" si="21"/>
        <v>0</v>
      </c>
      <c r="AB71">
        <f t="shared" si="21"/>
        <v>0</v>
      </c>
      <c r="AC71">
        <f t="shared" si="21"/>
        <v>0</v>
      </c>
      <c r="AD71">
        <f t="shared" si="21"/>
        <v>1</v>
      </c>
      <c r="AE71">
        <f t="shared" si="21"/>
        <v>0</v>
      </c>
      <c r="AF71">
        <f t="shared" si="21"/>
        <v>0</v>
      </c>
      <c r="AG71">
        <f t="shared" si="21"/>
        <v>0</v>
      </c>
      <c r="AH71">
        <f t="shared" si="22"/>
        <v>0</v>
      </c>
      <c r="AI71">
        <f t="shared" si="22"/>
        <v>0</v>
      </c>
      <c r="AJ71">
        <f t="shared" si="22"/>
        <v>0</v>
      </c>
      <c r="AK71">
        <f t="shared" si="22"/>
        <v>0</v>
      </c>
      <c r="AL71">
        <f t="shared" si="22"/>
        <v>0</v>
      </c>
      <c r="AM71">
        <f t="shared" si="22"/>
        <v>0</v>
      </c>
      <c r="AN71">
        <f t="shared" si="22"/>
        <v>0</v>
      </c>
      <c r="AO71">
        <f t="shared" si="22"/>
        <v>0</v>
      </c>
      <c r="AP71">
        <f t="shared" si="22"/>
        <v>0</v>
      </c>
      <c r="AQ71">
        <f t="shared" si="22"/>
        <v>0</v>
      </c>
      <c r="AR71">
        <f t="shared" si="22"/>
        <v>0</v>
      </c>
    </row>
    <row r="72" spans="1:44" ht="39" x14ac:dyDescent="0.2">
      <c r="A72" s="7">
        <v>69</v>
      </c>
      <c r="B72" s="8" t="s">
        <v>2</v>
      </c>
      <c r="C72" s="75" t="s">
        <v>41</v>
      </c>
      <c r="D72" s="14" t="s">
        <v>94</v>
      </c>
      <c r="E72" s="72" t="s">
        <v>200</v>
      </c>
      <c r="F72" s="14">
        <v>556</v>
      </c>
      <c r="G72" s="14">
        <v>557</v>
      </c>
      <c r="H72" s="14" t="str">
        <f t="shared" si="18"/>
        <v>(WN, IV.vii.a.3, 556-557)</v>
      </c>
      <c r="I72" s="8">
        <v>17</v>
      </c>
      <c r="J72" s="14"/>
      <c r="K72" s="19" t="s">
        <v>42</v>
      </c>
      <c r="L72" s="19" t="s">
        <v>43</v>
      </c>
      <c r="M72" s="13" t="s">
        <v>384</v>
      </c>
      <c r="N72" s="21" t="s">
        <v>382</v>
      </c>
      <c r="P72" s="151" t="s">
        <v>386</v>
      </c>
      <c r="S72" s="116" t="s">
        <v>386</v>
      </c>
      <c r="T72" t="str">
        <f t="shared" si="23"/>
        <v>NOYES</v>
      </c>
      <c r="U72" s="36" t="str">
        <f t="shared" si="24"/>
        <v>NOENDORSE</v>
      </c>
      <c r="V72" t="str">
        <f t="shared" si="25"/>
        <v>YESENDORSE</v>
      </c>
      <c r="X72">
        <f t="shared" si="21"/>
        <v>1</v>
      </c>
      <c r="Y72">
        <f t="shared" si="21"/>
        <v>0</v>
      </c>
      <c r="Z72">
        <f t="shared" si="21"/>
        <v>0</v>
      </c>
      <c r="AA72">
        <f t="shared" si="21"/>
        <v>0</v>
      </c>
      <c r="AB72">
        <f t="shared" si="21"/>
        <v>0</v>
      </c>
      <c r="AC72">
        <f t="shared" si="21"/>
        <v>0</v>
      </c>
      <c r="AD72">
        <f t="shared" si="21"/>
        <v>0</v>
      </c>
      <c r="AE72">
        <f t="shared" si="21"/>
        <v>0</v>
      </c>
      <c r="AF72">
        <f t="shared" si="21"/>
        <v>0</v>
      </c>
      <c r="AG72">
        <f t="shared" si="21"/>
        <v>1</v>
      </c>
      <c r="AH72">
        <f t="shared" si="22"/>
        <v>0</v>
      </c>
      <c r="AI72">
        <f t="shared" si="22"/>
        <v>0</v>
      </c>
      <c r="AJ72">
        <f t="shared" si="22"/>
        <v>0</v>
      </c>
      <c r="AK72">
        <f t="shared" si="22"/>
        <v>0</v>
      </c>
      <c r="AL72">
        <f t="shared" si="22"/>
        <v>1</v>
      </c>
      <c r="AM72">
        <f t="shared" si="22"/>
        <v>0</v>
      </c>
      <c r="AN72">
        <f t="shared" si="22"/>
        <v>0</v>
      </c>
      <c r="AO72">
        <f t="shared" si="22"/>
        <v>0</v>
      </c>
      <c r="AP72">
        <f t="shared" si="22"/>
        <v>0</v>
      </c>
      <c r="AQ72">
        <f t="shared" si="22"/>
        <v>0</v>
      </c>
      <c r="AR72">
        <f t="shared" si="22"/>
        <v>0</v>
      </c>
    </row>
    <row r="73" spans="1:44" ht="39" x14ac:dyDescent="0.2">
      <c r="A73" s="7">
        <v>70</v>
      </c>
      <c r="B73" s="8" t="s">
        <v>2</v>
      </c>
      <c r="C73" s="75" t="s">
        <v>296</v>
      </c>
      <c r="D73" s="14">
        <v>565</v>
      </c>
      <c r="E73" s="72" t="s">
        <v>297</v>
      </c>
      <c r="F73" s="14">
        <v>565</v>
      </c>
      <c r="G73" s="14">
        <v>565</v>
      </c>
      <c r="H73" s="14" t="str">
        <f t="shared" si="18"/>
        <v>(WN, IV.vii.b.3, 565)</v>
      </c>
      <c r="I73" s="8"/>
      <c r="J73" s="14"/>
      <c r="K73" s="19" t="s">
        <v>298</v>
      </c>
      <c r="L73" s="19"/>
      <c r="M73" s="13" t="s">
        <v>384</v>
      </c>
      <c r="N73" s="21" t="s">
        <v>382</v>
      </c>
      <c r="P73" s="151" t="s">
        <v>386</v>
      </c>
      <c r="S73" s="116" t="s">
        <v>386</v>
      </c>
      <c r="T73" t="str">
        <f t="shared" si="23"/>
        <v>NOYES</v>
      </c>
      <c r="U73" s="36" t="str">
        <f t="shared" si="24"/>
        <v>NOENDORSE</v>
      </c>
      <c r="V73" t="str">
        <f t="shared" si="25"/>
        <v>YESENDORSE</v>
      </c>
      <c r="X73">
        <f t="shared" si="21"/>
        <v>0</v>
      </c>
      <c r="Y73">
        <f t="shared" si="21"/>
        <v>0</v>
      </c>
      <c r="Z73">
        <f t="shared" si="21"/>
        <v>0</v>
      </c>
      <c r="AA73">
        <f t="shared" si="21"/>
        <v>0</v>
      </c>
      <c r="AB73">
        <f t="shared" si="21"/>
        <v>0</v>
      </c>
      <c r="AC73">
        <f t="shared" si="21"/>
        <v>0</v>
      </c>
      <c r="AD73">
        <f t="shared" si="21"/>
        <v>0</v>
      </c>
      <c r="AE73">
        <f t="shared" si="21"/>
        <v>0</v>
      </c>
      <c r="AF73">
        <f t="shared" si="21"/>
        <v>0</v>
      </c>
      <c r="AG73">
        <f t="shared" si="21"/>
        <v>0</v>
      </c>
      <c r="AH73">
        <f t="shared" si="22"/>
        <v>0</v>
      </c>
      <c r="AI73">
        <f t="shared" si="22"/>
        <v>0</v>
      </c>
      <c r="AJ73">
        <f t="shared" si="22"/>
        <v>0</v>
      </c>
      <c r="AK73">
        <f t="shared" si="22"/>
        <v>0</v>
      </c>
      <c r="AL73">
        <f t="shared" si="22"/>
        <v>0</v>
      </c>
      <c r="AM73">
        <f t="shared" si="22"/>
        <v>0</v>
      </c>
      <c r="AN73">
        <f t="shared" si="22"/>
        <v>0</v>
      </c>
      <c r="AO73">
        <f t="shared" si="22"/>
        <v>0</v>
      </c>
      <c r="AP73">
        <f t="shared" si="22"/>
        <v>0</v>
      </c>
      <c r="AQ73">
        <f t="shared" si="22"/>
        <v>0</v>
      </c>
      <c r="AR73">
        <f t="shared" si="22"/>
        <v>0</v>
      </c>
    </row>
    <row r="74" spans="1:44" ht="26" x14ac:dyDescent="0.2">
      <c r="A74" s="7">
        <v>71</v>
      </c>
      <c r="B74" s="8" t="s">
        <v>2</v>
      </c>
      <c r="C74" s="75" t="s">
        <v>95</v>
      </c>
      <c r="D74" s="14">
        <v>574</v>
      </c>
      <c r="E74" s="72" t="s">
        <v>169</v>
      </c>
      <c r="F74" s="14">
        <v>574</v>
      </c>
      <c r="G74" s="14"/>
      <c r="H74" s="14" t="str">
        <f t="shared" si="18"/>
        <v>(WN, IV.vii.b.20, 574)</v>
      </c>
      <c r="I74" s="8">
        <v>18</v>
      </c>
      <c r="J74" s="14"/>
      <c r="K74" s="19" t="s">
        <v>44</v>
      </c>
      <c r="L74" s="19" t="s">
        <v>45</v>
      </c>
      <c r="M74" s="13" t="s">
        <v>382</v>
      </c>
      <c r="N74" s="21" t="s">
        <v>382</v>
      </c>
      <c r="P74" s="151" t="s">
        <v>386</v>
      </c>
      <c r="S74" s="116" t="s">
        <v>386</v>
      </c>
      <c r="T74" t="str">
        <f t="shared" si="23"/>
        <v>YESYES</v>
      </c>
      <c r="U74" s="36" t="str">
        <f t="shared" si="24"/>
        <v>YESENDORSE</v>
      </c>
      <c r="V74" t="str">
        <f t="shared" si="25"/>
        <v>YESENDORSE</v>
      </c>
      <c r="X74">
        <f t="shared" ref="X74:AG83" si="26">IF(ISERROR(SEARCH(X$2,$E74,1)),0,1)</f>
        <v>0</v>
      </c>
      <c r="Y74">
        <f t="shared" si="26"/>
        <v>0</v>
      </c>
      <c r="Z74">
        <f t="shared" si="26"/>
        <v>0</v>
      </c>
      <c r="AA74">
        <f t="shared" si="26"/>
        <v>0</v>
      </c>
      <c r="AB74">
        <f t="shared" si="26"/>
        <v>0</v>
      </c>
      <c r="AC74">
        <f t="shared" si="26"/>
        <v>0</v>
      </c>
      <c r="AD74">
        <f t="shared" si="26"/>
        <v>0</v>
      </c>
      <c r="AE74">
        <f t="shared" si="26"/>
        <v>0</v>
      </c>
      <c r="AF74">
        <f t="shared" si="26"/>
        <v>0</v>
      </c>
      <c r="AG74">
        <f t="shared" si="26"/>
        <v>0</v>
      </c>
      <c r="AH74">
        <f t="shared" ref="AH74:AR83" si="27">IF(ISERROR(SEARCH(AH$2,$E74,1)),0,1)</f>
        <v>0</v>
      </c>
      <c r="AI74">
        <f t="shared" si="27"/>
        <v>0</v>
      </c>
      <c r="AJ74">
        <f t="shared" si="27"/>
        <v>0</v>
      </c>
      <c r="AK74">
        <f t="shared" si="27"/>
        <v>0</v>
      </c>
      <c r="AL74">
        <f t="shared" si="27"/>
        <v>1</v>
      </c>
      <c r="AM74">
        <f t="shared" si="27"/>
        <v>0</v>
      </c>
      <c r="AN74">
        <f t="shared" si="27"/>
        <v>0</v>
      </c>
      <c r="AO74">
        <f t="shared" si="27"/>
        <v>0</v>
      </c>
      <c r="AP74">
        <f t="shared" si="27"/>
        <v>0</v>
      </c>
      <c r="AQ74">
        <f t="shared" si="27"/>
        <v>0</v>
      </c>
      <c r="AR74">
        <f t="shared" si="27"/>
        <v>0</v>
      </c>
    </row>
    <row r="75" spans="1:44" ht="52" x14ac:dyDescent="0.2">
      <c r="A75" s="7">
        <v>72</v>
      </c>
      <c r="B75" s="8" t="s">
        <v>2</v>
      </c>
      <c r="C75" s="125" t="s">
        <v>301</v>
      </c>
      <c r="D75" s="14">
        <v>617</v>
      </c>
      <c r="E75" s="72" t="s">
        <v>269</v>
      </c>
      <c r="F75" s="14">
        <v>617</v>
      </c>
      <c r="G75" s="14">
        <v>618</v>
      </c>
      <c r="H75" s="14" t="str">
        <f t="shared" si="18"/>
        <v>(WN, IV.vii.c.66-67, 617)</v>
      </c>
      <c r="I75" s="8"/>
      <c r="J75" s="14"/>
      <c r="K75" s="19" t="s">
        <v>299</v>
      </c>
      <c r="L75" s="19" t="s">
        <v>300</v>
      </c>
      <c r="M75" s="13" t="s">
        <v>382</v>
      </c>
      <c r="N75" s="21" t="s">
        <v>382</v>
      </c>
      <c r="P75" s="151" t="s">
        <v>386</v>
      </c>
      <c r="S75" s="116" t="s">
        <v>386</v>
      </c>
      <c r="T75" t="str">
        <f t="shared" si="23"/>
        <v>YESYES</v>
      </c>
      <c r="U75" s="36" t="str">
        <f t="shared" si="24"/>
        <v>YESENDORSE</v>
      </c>
      <c r="V75" t="str">
        <f t="shared" si="25"/>
        <v>YESENDORSE</v>
      </c>
      <c r="X75">
        <f t="shared" si="26"/>
        <v>0</v>
      </c>
      <c r="Y75">
        <f t="shared" si="26"/>
        <v>0</v>
      </c>
      <c r="Z75">
        <f t="shared" si="26"/>
        <v>0</v>
      </c>
      <c r="AA75">
        <f t="shared" si="26"/>
        <v>0</v>
      </c>
      <c r="AB75">
        <f t="shared" si="26"/>
        <v>0</v>
      </c>
      <c r="AC75">
        <f t="shared" si="26"/>
        <v>0</v>
      </c>
      <c r="AD75">
        <f t="shared" si="26"/>
        <v>1</v>
      </c>
      <c r="AE75">
        <f t="shared" si="26"/>
        <v>0</v>
      </c>
      <c r="AF75">
        <f t="shared" si="26"/>
        <v>0</v>
      </c>
      <c r="AG75">
        <f t="shared" si="26"/>
        <v>0</v>
      </c>
      <c r="AH75">
        <f t="shared" si="27"/>
        <v>0</v>
      </c>
      <c r="AI75">
        <f t="shared" si="27"/>
        <v>0</v>
      </c>
      <c r="AJ75">
        <f t="shared" si="27"/>
        <v>0</v>
      </c>
      <c r="AK75">
        <f t="shared" si="27"/>
        <v>0</v>
      </c>
      <c r="AL75">
        <f t="shared" si="27"/>
        <v>0</v>
      </c>
      <c r="AM75">
        <f t="shared" si="27"/>
        <v>0</v>
      </c>
      <c r="AN75">
        <f t="shared" si="27"/>
        <v>0</v>
      </c>
      <c r="AO75">
        <f t="shared" si="27"/>
        <v>0</v>
      </c>
      <c r="AP75">
        <f t="shared" si="27"/>
        <v>0</v>
      </c>
      <c r="AQ75">
        <f t="shared" si="27"/>
        <v>0</v>
      </c>
      <c r="AR75">
        <f t="shared" si="27"/>
        <v>0</v>
      </c>
    </row>
    <row r="76" spans="1:44" ht="52" x14ac:dyDescent="0.2">
      <c r="A76" s="7">
        <v>73</v>
      </c>
      <c r="B76" s="8" t="s">
        <v>2</v>
      </c>
      <c r="C76" s="75" t="s">
        <v>46</v>
      </c>
      <c r="D76" s="14">
        <v>644</v>
      </c>
      <c r="E76" s="72" t="s">
        <v>363</v>
      </c>
      <c r="F76" s="14">
        <v>644</v>
      </c>
      <c r="G76" s="14"/>
      <c r="H76" s="14" t="str">
        <f t="shared" si="18"/>
        <v>(WN, IV.viii.4, 644)</v>
      </c>
      <c r="I76" s="8">
        <v>19</v>
      </c>
      <c r="J76" s="14"/>
      <c r="K76" s="19" t="s">
        <v>96</v>
      </c>
      <c r="L76" s="19" t="s">
        <v>47</v>
      </c>
      <c r="M76" s="13" t="s">
        <v>382</v>
      </c>
      <c r="N76" s="21" t="s">
        <v>382</v>
      </c>
      <c r="P76" s="151" t="s">
        <v>386</v>
      </c>
      <c r="S76" s="116" t="s">
        <v>386</v>
      </c>
      <c r="T76" t="str">
        <f t="shared" si="23"/>
        <v>YESYES</v>
      </c>
      <c r="U76" s="36" t="str">
        <f t="shared" si="24"/>
        <v>YESENDORSE</v>
      </c>
      <c r="V76" t="str">
        <f t="shared" si="25"/>
        <v>YESENDORSE</v>
      </c>
      <c r="X76">
        <f t="shared" si="26"/>
        <v>0</v>
      </c>
      <c r="Y76">
        <f t="shared" si="26"/>
        <v>0</v>
      </c>
      <c r="Z76">
        <f t="shared" si="26"/>
        <v>0</v>
      </c>
      <c r="AA76">
        <f t="shared" si="26"/>
        <v>0</v>
      </c>
      <c r="AB76">
        <f t="shared" si="26"/>
        <v>0</v>
      </c>
      <c r="AC76">
        <f t="shared" si="26"/>
        <v>0</v>
      </c>
      <c r="AD76">
        <f t="shared" si="26"/>
        <v>0</v>
      </c>
      <c r="AE76">
        <f t="shared" si="26"/>
        <v>0</v>
      </c>
      <c r="AF76">
        <f t="shared" si="26"/>
        <v>0</v>
      </c>
      <c r="AG76">
        <f t="shared" si="26"/>
        <v>0</v>
      </c>
      <c r="AH76">
        <f t="shared" si="27"/>
        <v>0</v>
      </c>
      <c r="AI76">
        <f t="shared" si="27"/>
        <v>0</v>
      </c>
      <c r="AJ76">
        <f t="shared" si="27"/>
        <v>0</v>
      </c>
      <c r="AK76">
        <f t="shared" si="27"/>
        <v>0</v>
      </c>
      <c r="AL76">
        <f t="shared" si="27"/>
        <v>1</v>
      </c>
      <c r="AM76">
        <f t="shared" si="27"/>
        <v>0</v>
      </c>
      <c r="AN76">
        <f t="shared" si="27"/>
        <v>0</v>
      </c>
      <c r="AO76">
        <f t="shared" si="27"/>
        <v>0</v>
      </c>
      <c r="AP76">
        <f t="shared" si="27"/>
        <v>1</v>
      </c>
      <c r="AQ76">
        <f t="shared" si="27"/>
        <v>0</v>
      </c>
      <c r="AR76">
        <f t="shared" si="27"/>
        <v>0</v>
      </c>
    </row>
    <row r="77" spans="1:44" ht="65" x14ac:dyDescent="0.2">
      <c r="A77" s="7">
        <v>74</v>
      </c>
      <c r="B77" s="8" t="s">
        <v>2</v>
      </c>
      <c r="C77" s="75" t="s">
        <v>202</v>
      </c>
      <c r="D77" s="14" t="s">
        <v>203</v>
      </c>
      <c r="E77" s="72" t="s">
        <v>171</v>
      </c>
      <c r="F77" s="14">
        <v>659</v>
      </c>
      <c r="G77" s="14">
        <v>660</v>
      </c>
      <c r="H77" s="14" t="str">
        <f t="shared" si="18"/>
        <v>(WN, IV.viii.44-47, 659-660)</v>
      </c>
      <c r="I77" s="8">
        <v>57</v>
      </c>
      <c r="J77" s="14"/>
      <c r="K77" s="19" t="s">
        <v>201</v>
      </c>
      <c r="L77" s="19" t="s">
        <v>204</v>
      </c>
      <c r="M77" s="13" t="s">
        <v>382</v>
      </c>
      <c r="N77" s="21" t="s">
        <v>382</v>
      </c>
      <c r="P77" s="151" t="s">
        <v>386</v>
      </c>
      <c r="S77" s="116" t="s">
        <v>386</v>
      </c>
      <c r="T77" t="str">
        <f t="shared" si="23"/>
        <v>YESYES</v>
      </c>
      <c r="U77" s="36" t="str">
        <f t="shared" si="24"/>
        <v>YESENDORSE</v>
      </c>
      <c r="V77" t="str">
        <f t="shared" si="25"/>
        <v>YESENDORSE</v>
      </c>
      <c r="X77">
        <f t="shared" si="26"/>
        <v>1</v>
      </c>
      <c r="Y77">
        <f t="shared" si="26"/>
        <v>0</v>
      </c>
      <c r="Z77">
        <f t="shared" si="26"/>
        <v>0</v>
      </c>
      <c r="AA77">
        <f t="shared" si="26"/>
        <v>0</v>
      </c>
      <c r="AB77">
        <f t="shared" si="26"/>
        <v>0</v>
      </c>
      <c r="AC77">
        <f t="shared" si="26"/>
        <v>0</v>
      </c>
      <c r="AD77">
        <f t="shared" si="26"/>
        <v>0</v>
      </c>
      <c r="AE77">
        <f t="shared" si="26"/>
        <v>0</v>
      </c>
      <c r="AF77">
        <f t="shared" si="26"/>
        <v>0</v>
      </c>
      <c r="AG77">
        <f t="shared" si="26"/>
        <v>0</v>
      </c>
      <c r="AH77">
        <f t="shared" si="27"/>
        <v>0</v>
      </c>
      <c r="AI77">
        <f t="shared" si="27"/>
        <v>0</v>
      </c>
      <c r="AJ77">
        <f t="shared" si="27"/>
        <v>0</v>
      </c>
      <c r="AK77">
        <f t="shared" si="27"/>
        <v>0</v>
      </c>
      <c r="AL77">
        <f t="shared" si="27"/>
        <v>0</v>
      </c>
      <c r="AM77">
        <f t="shared" si="27"/>
        <v>0</v>
      </c>
      <c r="AN77">
        <f t="shared" si="27"/>
        <v>0</v>
      </c>
      <c r="AO77">
        <f t="shared" si="27"/>
        <v>0</v>
      </c>
      <c r="AP77">
        <f t="shared" si="27"/>
        <v>0</v>
      </c>
      <c r="AQ77">
        <f t="shared" si="27"/>
        <v>0</v>
      </c>
      <c r="AR77">
        <f t="shared" si="27"/>
        <v>0</v>
      </c>
    </row>
    <row r="78" spans="1:44" ht="65" x14ac:dyDescent="0.2">
      <c r="A78" s="7">
        <v>75</v>
      </c>
      <c r="B78" s="8" t="s">
        <v>2</v>
      </c>
      <c r="C78" s="75" t="s">
        <v>221</v>
      </c>
      <c r="D78" s="14">
        <v>669</v>
      </c>
      <c r="E78" s="72" t="s">
        <v>197</v>
      </c>
      <c r="F78" s="14">
        <v>669</v>
      </c>
      <c r="G78" s="14"/>
      <c r="H78" s="14" t="str">
        <f t="shared" si="18"/>
        <v>(WN, IV.ix.16-17, 669)</v>
      </c>
      <c r="I78" s="8">
        <v>61</v>
      </c>
      <c r="J78" s="14"/>
      <c r="K78" s="19" t="s">
        <v>219</v>
      </c>
      <c r="L78" s="19" t="s">
        <v>220</v>
      </c>
      <c r="M78" s="13" t="s">
        <v>384</v>
      </c>
      <c r="N78" s="21" t="s">
        <v>382</v>
      </c>
      <c r="P78" s="151" t="s">
        <v>386</v>
      </c>
      <c r="S78" s="116" t="s">
        <v>386</v>
      </c>
      <c r="T78" t="str">
        <f t="shared" si="23"/>
        <v>NOYES</v>
      </c>
      <c r="U78" s="36" t="str">
        <f t="shared" si="24"/>
        <v>NOENDORSE</v>
      </c>
      <c r="V78" t="str">
        <f t="shared" si="25"/>
        <v>YESENDORSE</v>
      </c>
      <c r="X78">
        <f t="shared" si="26"/>
        <v>1</v>
      </c>
      <c r="Y78">
        <f t="shared" si="26"/>
        <v>1</v>
      </c>
      <c r="Z78">
        <f t="shared" si="26"/>
        <v>0</v>
      </c>
      <c r="AA78">
        <f t="shared" si="26"/>
        <v>0</v>
      </c>
      <c r="AB78">
        <f t="shared" si="26"/>
        <v>0</v>
      </c>
      <c r="AC78">
        <f t="shared" si="26"/>
        <v>0</v>
      </c>
      <c r="AD78">
        <f t="shared" si="26"/>
        <v>0</v>
      </c>
      <c r="AE78">
        <f t="shared" si="26"/>
        <v>0</v>
      </c>
      <c r="AF78">
        <f t="shared" si="26"/>
        <v>0</v>
      </c>
      <c r="AG78">
        <f t="shared" si="26"/>
        <v>0</v>
      </c>
      <c r="AH78">
        <f t="shared" si="27"/>
        <v>0</v>
      </c>
      <c r="AI78">
        <f t="shared" si="27"/>
        <v>0</v>
      </c>
      <c r="AJ78">
        <f t="shared" si="27"/>
        <v>0</v>
      </c>
      <c r="AK78">
        <f t="shared" si="27"/>
        <v>0</v>
      </c>
      <c r="AL78">
        <f t="shared" si="27"/>
        <v>0</v>
      </c>
      <c r="AM78">
        <f t="shared" si="27"/>
        <v>0</v>
      </c>
      <c r="AN78">
        <f t="shared" si="27"/>
        <v>0</v>
      </c>
      <c r="AO78">
        <f t="shared" si="27"/>
        <v>0</v>
      </c>
      <c r="AP78">
        <f t="shared" si="27"/>
        <v>0</v>
      </c>
      <c r="AQ78">
        <f t="shared" si="27"/>
        <v>0</v>
      </c>
      <c r="AR78">
        <f t="shared" si="27"/>
        <v>0</v>
      </c>
    </row>
    <row r="79" spans="1:44" ht="104" x14ac:dyDescent="0.2">
      <c r="A79" s="7">
        <v>76</v>
      </c>
      <c r="B79" s="8" t="s">
        <v>2</v>
      </c>
      <c r="C79" s="75" t="s">
        <v>48</v>
      </c>
      <c r="D79" s="14">
        <v>709</v>
      </c>
      <c r="E79" s="72" t="s">
        <v>169</v>
      </c>
      <c r="F79" s="14">
        <v>709</v>
      </c>
      <c r="G79" s="14"/>
      <c r="H79" s="14" t="str">
        <f t="shared" si="18"/>
        <v>(WN, V.i.b.2, 709)</v>
      </c>
      <c r="I79" s="8">
        <v>20</v>
      </c>
      <c r="J79" s="14"/>
      <c r="K79" s="19" t="s">
        <v>167</v>
      </c>
      <c r="L79" s="19" t="s">
        <v>168</v>
      </c>
      <c r="M79" s="13" t="s">
        <v>382</v>
      </c>
      <c r="N79" s="21" t="s">
        <v>396</v>
      </c>
      <c r="P79" s="151" t="s">
        <v>386</v>
      </c>
      <c r="S79" s="116" t="s">
        <v>386</v>
      </c>
      <c r="T79" t="str">
        <f t="shared" si="23"/>
        <v>YESUNCLEAR</v>
      </c>
      <c r="U79" s="36" t="str">
        <f t="shared" si="24"/>
        <v>YESENDORSE</v>
      </c>
      <c r="V79" t="str">
        <f t="shared" si="25"/>
        <v>UNCLEARENDORSE</v>
      </c>
      <c r="X79">
        <f t="shared" si="26"/>
        <v>0</v>
      </c>
      <c r="Y79">
        <f t="shared" si="26"/>
        <v>0</v>
      </c>
      <c r="Z79">
        <f t="shared" si="26"/>
        <v>0</v>
      </c>
      <c r="AA79">
        <f t="shared" si="26"/>
        <v>0</v>
      </c>
      <c r="AB79">
        <f t="shared" si="26"/>
        <v>0</v>
      </c>
      <c r="AC79">
        <f t="shared" si="26"/>
        <v>0</v>
      </c>
      <c r="AD79">
        <f t="shared" si="26"/>
        <v>0</v>
      </c>
      <c r="AE79">
        <f t="shared" si="26"/>
        <v>0</v>
      </c>
      <c r="AF79">
        <f t="shared" si="26"/>
        <v>0</v>
      </c>
      <c r="AG79">
        <f t="shared" si="26"/>
        <v>0</v>
      </c>
      <c r="AH79">
        <f t="shared" si="27"/>
        <v>0</v>
      </c>
      <c r="AI79">
        <f t="shared" si="27"/>
        <v>0</v>
      </c>
      <c r="AJ79">
        <f t="shared" si="27"/>
        <v>0</v>
      </c>
      <c r="AK79">
        <f t="shared" si="27"/>
        <v>0</v>
      </c>
      <c r="AL79">
        <f t="shared" si="27"/>
        <v>1</v>
      </c>
      <c r="AM79">
        <f t="shared" si="27"/>
        <v>0</v>
      </c>
      <c r="AN79">
        <f t="shared" si="27"/>
        <v>0</v>
      </c>
      <c r="AO79">
        <f t="shared" si="27"/>
        <v>0</v>
      </c>
      <c r="AP79">
        <f t="shared" si="27"/>
        <v>0</v>
      </c>
      <c r="AQ79">
        <f t="shared" si="27"/>
        <v>0</v>
      </c>
      <c r="AR79">
        <f t="shared" si="27"/>
        <v>0</v>
      </c>
    </row>
    <row r="80" spans="1:44" ht="39" x14ac:dyDescent="0.2">
      <c r="A80" s="7">
        <v>77</v>
      </c>
      <c r="B80" s="8" t="s">
        <v>2</v>
      </c>
      <c r="C80" s="75" t="s">
        <v>49</v>
      </c>
      <c r="D80" s="14">
        <v>715</v>
      </c>
      <c r="E80" s="72" t="s">
        <v>169</v>
      </c>
      <c r="F80" s="14">
        <v>715</v>
      </c>
      <c r="G80" s="14"/>
      <c r="H80" s="14" t="str">
        <f t="shared" si="18"/>
        <v>(WN, V.i.b.12, 715)</v>
      </c>
      <c r="I80" s="8">
        <v>21</v>
      </c>
      <c r="J80" s="14"/>
      <c r="K80" s="19" t="s">
        <v>50</v>
      </c>
      <c r="L80" s="19" t="s">
        <v>90</v>
      </c>
      <c r="M80" s="13" t="s">
        <v>382</v>
      </c>
      <c r="N80" s="21" t="s">
        <v>396</v>
      </c>
      <c r="P80" s="151" t="s">
        <v>386</v>
      </c>
      <c r="S80" s="116" t="s">
        <v>386</v>
      </c>
      <c r="T80" t="str">
        <f t="shared" si="23"/>
        <v>YESUNCLEAR</v>
      </c>
      <c r="U80" s="36" t="str">
        <f t="shared" si="24"/>
        <v>YESENDORSE</v>
      </c>
      <c r="V80" t="str">
        <f t="shared" si="25"/>
        <v>UNCLEARENDORSE</v>
      </c>
      <c r="X80">
        <f t="shared" si="26"/>
        <v>0</v>
      </c>
      <c r="Y80">
        <f t="shared" si="26"/>
        <v>0</v>
      </c>
      <c r="Z80">
        <f t="shared" si="26"/>
        <v>0</v>
      </c>
      <c r="AA80">
        <f t="shared" si="26"/>
        <v>0</v>
      </c>
      <c r="AB80">
        <f t="shared" si="26"/>
        <v>0</v>
      </c>
      <c r="AC80">
        <f t="shared" si="26"/>
        <v>0</v>
      </c>
      <c r="AD80">
        <f t="shared" si="26"/>
        <v>0</v>
      </c>
      <c r="AE80">
        <f t="shared" si="26"/>
        <v>0</v>
      </c>
      <c r="AF80">
        <f t="shared" si="26"/>
        <v>0</v>
      </c>
      <c r="AG80">
        <f t="shared" si="26"/>
        <v>0</v>
      </c>
      <c r="AH80">
        <f t="shared" si="27"/>
        <v>0</v>
      </c>
      <c r="AI80">
        <f t="shared" si="27"/>
        <v>0</v>
      </c>
      <c r="AJ80">
        <f t="shared" si="27"/>
        <v>0</v>
      </c>
      <c r="AK80">
        <f t="shared" si="27"/>
        <v>0</v>
      </c>
      <c r="AL80">
        <f t="shared" si="27"/>
        <v>1</v>
      </c>
      <c r="AM80">
        <f t="shared" si="27"/>
        <v>0</v>
      </c>
      <c r="AN80">
        <f t="shared" si="27"/>
        <v>0</v>
      </c>
      <c r="AO80">
        <f t="shared" si="27"/>
        <v>0</v>
      </c>
      <c r="AP80">
        <f t="shared" si="27"/>
        <v>0</v>
      </c>
      <c r="AQ80">
        <f t="shared" si="27"/>
        <v>0</v>
      </c>
      <c r="AR80">
        <f t="shared" si="27"/>
        <v>0</v>
      </c>
    </row>
    <row r="81" spans="1:44" ht="39" x14ac:dyDescent="0.2">
      <c r="A81" s="7">
        <v>78</v>
      </c>
      <c r="B81" s="8" t="s">
        <v>2</v>
      </c>
      <c r="C81" s="75" t="s">
        <v>427</v>
      </c>
      <c r="D81" s="14" t="s">
        <v>97</v>
      </c>
      <c r="E81" s="72" t="s">
        <v>169</v>
      </c>
      <c r="F81" s="14">
        <v>725</v>
      </c>
      <c r="G81" s="14">
        <v>728</v>
      </c>
      <c r="H81" s="14" t="str">
        <f t="shared" si="18"/>
        <v>(WN, V.1.d.5, 13, 725, 728)</v>
      </c>
      <c r="I81" s="8">
        <v>22</v>
      </c>
      <c r="J81" s="14"/>
      <c r="K81" s="19" t="s">
        <v>51</v>
      </c>
      <c r="L81" s="19" t="s">
        <v>52</v>
      </c>
      <c r="M81" s="13" t="s">
        <v>384</v>
      </c>
      <c r="N81" s="21" t="s">
        <v>382</v>
      </c>
      <c r="P81" s="151" t="s">
        <v>396</v>
      </c>
      <c r="S81" s="116" t="s">
        <v>398</v>
      </c>
      <c r="T81" t="str">
        <f t="shared" si="23"/>
        <v>NOYES</v>
      </c>
      <c r="U81" s="36" t="str">
        <f t="shared" si="24"/>
        <v>NOUNCLEAR</v>
      </c>
      <c r="V81" t="str">
        <f t="shared" si="25"/>
        <v>YESUNCLEAR</v>
      </c>
      <c r="X81">
        <f t="shared" si="26"/>
        <v>0</v>
      </c>
      <c r="Y81">
        <f t="shared" si="26"/>
        <v>0</v>
      </c>
      <c r="Z81">
        <f t="shared" si="26"/>
        <v>0</v>
      </c>
      <c r="AA81">
        <f t="shared" si="26"/>
        <v>0</v>
      </c>
      <c r="AB81">
        <f t="shared" si="26"/>
        <v>0</v>
      </c>
      <c r="AC81">
        <f t="shared" si="26"/>
        <v>0</v>
      </c>
      <c r="AD81">
        <f t="shared" si="26"/>
        <v>0</v>
      </c>
      <c r="AE81">
        <f t="shared" si="26"/>
        <v>0</v>
      </c>
      <c r="AF81">
        <f t="shared" si="26"/>
        <v>0</v>
      </c>
      <c r="AG81">
        <f t="shared" si="26"/>
        <v>0</v>
      </c>
      <c r="AH81">
        <f t="shared" si="27"/>
        <v>0</v>
      </c>
      <c r="AI81">
        <f t="shared" si="27"/>
        <v>0</v>
      </c>
      <c r="AJ81">
        <f t="shared" si="27"/>
        <v>0</v>
      </c>
      <c r="AK81">
        <f t="shared" si="27"/>
        <v>0</v>
      </c>
      <c r="AL81">
        <f t="shared" si="27"/>
        <v>1</v>
      </c>
      <c r="AM81">
        <f t="shared" si="27"/>
        <v>0</v>
      </c>
      <c r="AN81">
        <f t="shared" si="27"/>
        <v>0</v>
      </c>
      <c r="AO81">
        <f t="shared" si="27"/>
        <v>0</v>
      </c>
      <c r="AP81">
        <f t="shared" si="27"/>
        <v>0</v>
      </c>
      <c r="AQ81">
        <f t="shared" si="27"/>
        <v>0</v>
      </c>
      <c r="AR81">
        <f t="shared" si="27"/>
        <v>0</v>
      </c>
    </row>
    <row r="82" spans="1:44" ht="78" x14ac:dyDescent="0.2">
      <c r="A82" s="7">
        <v>79</v>
      </c>
      <c r="B82" s="8" t="s">
        <v>2</v>
      </c>
      <c r="C82" s="75" t="s">
        <v>238</v>
      </c>
      <c r="D82" s="14" t="s">
        <v>237</v>
      </c>
      <c r="E82" s="72" t="s">
        <v>325</v>
      </c>
      <c r="F82" s="14">
        <v>784</v>
      </c>
      <c r="G82" s="14">
        <v>786</v>
      </c>
      <c r="H82" s="14" t="str">
        <f t="shared" ref="H82:H96" si="28">"("&amp;B82&amp;", "&amp;C82&amp;", "&amp;D82&amp;")"</f>
        <v>(WN, V.i.f.52-57, 784-785)</v>
      </c>
      <c r="I82" s="8">
        <v>23</v>
      </c>
      <c r="J82" s="14"/>
      <c r="K82" s="19" t="s">
        <v>443</v>
      </c>
      <c r="L82" s="19" t="s">
        <v>444</v>
      </c>
      <c r="M82" s="13" t="s">
        <v>384</v>
      </c>
      <c r="N82" s="21" t="s">
        <v>382</v>
      </c>
      <c r="P82" s="151" t="s">
        <v>391</v>
      </c>
      <c r="S82" s="116" t="s">
        <v>391</v>
      </c>
      <c r="T82" t="str">
        <f t="shared" si="23"/>
        <v>NOYES</v>
      </c>
      <c r="U82" s="36" t="str">
        <f t="shared" si="24"/>
        <v>NOCONTRAVENE</v>
      </c>
      <c r="V82" t="str">
        <f t="shared" si="25"/>
        <v>YESCONTRAVENE</v>
      </c>
      <c r="X82">
        <f t="shared" si="26"/>
        <v>0</v>
      </c>
      <c r="Y82">
        <f t="shared" si="26"/>
        <v>0</v>
      </c>
      <c r="Z82">
        <f t="shared" si="26"/>
        <v>0</v>
      </c>
      <c r="AA82">
        <f t="shared" si="26"/>
        <v>0</v>
      </c>
      <c r="AB82">
        <f t="shared" si="26"/>
        <v>1</v>
      </c>
      <c r="AC82">
        <f t="shared" si="26"/>
        <v>0</v>
      </c>
      <c r="AD82">
        <f t="shared" si="26"/>
        <v>0</v>
      </c>
      <c r="AE82">
        <f t="shared" si="26"/>
        <v>0</v>
      </c>
      <c r="AF82">
        <f t="shared" si="26"/>
        <v>0</v>
      </c>
      <c r="AG82">
        <f t="shared" si="26"/>
        <v>1</v>
      </c>
      <c r="AH82">
        <f t="shared" si="27"/>
        <v>0</v>
      </c>
      <c r="AI82">
        <f t="shared" si="27"/>
        <v>0</v>
      </c>
      <c r="AJ82">
        <f t="shared" si="27"/>
        <v>0</v>
      </c>
      <c r="AK82">
        <f t="shared" si="27"/>
        <v>0</v>
      </c>
      <c r="AL82">
        <f t="shared" si="27"/>
        <v>0</v>
      </c>
      <c r="AM82">
        <f t="shared" si="27"/>
        <v>0</v>
      </c>
      <c r="AN82">
        <f t="shared" si="27"/>
        <v>0</v>
      </c>
      <c r="AO82">
        <f t="shared" si="27"/>
        <v>0</v>
      </c>
      <c r="AP82">
        <f t="shared" si="27"/>
        <v>0</v>
      </c>
      <c r="AQ82">
        <f t="shared" si="27"/>
        <v>0</v>
      </c>
      <c r="AR82">
        <f t="shared" si="27"/>
        <v>0</v>
      </c>
    </row>
    <row r="83" spans="1:44" ht="91" x14ac:dyDescent="0.2">
      <c r="A83" s="7">
        <v>80</v>
      </c>
      <c r="B83" s="8" t="s">
        <v>2</v>
      </c>
      <c r="C83" s="75" t="s">
        <v>271</v>
      </c>
      <c r="D83" s="14">
        <v>788</v>
      </c>
      <c r="E83" s="72" t="s">
        <v>270</v>
      </c>
      <c r="F83" s="14">
        <v>788</v>
      </c>
      <c r="G83" s="14"/>
      <c r="H83" s="14" t="str">
        <f t="shared" si="28"/>
        <v>(WN, V.i.f.60-61, 788)</v>
      </c>
      <c r="I83" s="8"/>
      <c r="J83" s="14"/>
      <c r="K83" s="19" t="s">
        <v>272</v>
      </c>
      <c r="L83" s="19" t="s">
        <v>273</v>
      </c>
      <c r="M83" s="13" t="s">
        <v>384</v>
      </c>
      <c r="N83" s="21" t="s">
        <v>382</v>
      </c>
      <c r="P83" s="151" t="s">
        <v>396</v>
      </c>
      <c r="S83" s="116" t="s">
        <v>398</v>
      </c>
      <c r="T83" t="str">
        <f t="shared" si="23"/>
        <v>NOYES</v>
      </c>
      <c r="U83" s="36" t="str">
        <f t="shared" si="24"/>
        <v>NOUNCLEAR</v>
      </c>
      <c r="V83" t="str">
        <f t="shared" si="25"/>
        <v>YESUNCLEAR</v>
      </c>
      <c r="X83">
        <f t="shared" si="26"/>
        <v>0</v>
      </c>
      <c r="Y83">
        <f t="shared" si="26"/>
        <v>0</v>
      </c>
      <c r="Z83">
        <f t="shared" si="26"/>
        <v>0</v>
      </c>
      <c r="AA83">
        <f t="shared" si="26"/>
        <v>0</v>
      </c>
      <c r="AB83">
        <f t="shared" si="26"/>
        <v>0</v>
      </c>
      <c r="AC83">
        <f t="shared" si="26"/>
        <v>0</v>
      </c>
      <c r="AD83">
        <f t="shared" si="26"/>
        <v>1</v>
      </c>
      <c r="AE83">
        <f t="shared" si="26"/>
        <v>0</v>
      </c>
      <c r="AF83">
        <f t="shared" si="26"/>
        <v>1</v>
      </c>
      <c r="AG83">
        <f t="shared" si="26"/>
        <v>0</v>
      </c>
      <c r="AH83">
        <f t="shared" si="27"/>
        <v>0</v>
      </c>
      <c r="AI83">
        <f t="shared" si="27"/>
        <v>0</v>
      </c>
      <c r="AJ83">
        <f t="shared" si="27"/>
        <v>0</v>
      </c>
      <c r="AK83">
        <f t="shared" si="27"/>
        <v>0</v>
      </c>
      <c r="AL83">
        <f t="shared" si="27"/>
        <v>0</v>
      </c>
      <c r="AM83">
        <f t="shared" si="27"/>
        <v>0</v>
      </c>
      <c r="AN83">
        <f t="shared" si="27"/>
        <v>0</v>
      </c>
      <c r="AO83">
        <f t="shared" si="27"/>
        <v>0</v>
      </c>
      <c r="AP83">
        <f t="shared" si="27"/>
        <v>0</v>
      </c>
      <c r="AQ83">
        <f t="shared" si="27"/>
        <v>0</v>
      </c>
      <c r="AR83">
        <f t="shared" si="27"/>
        <v>0</v>
      </c>
    </row>
    <row r="84" spans="1:44" ht="65" x14ac:dyDescent="0.2">
      <c r="A84" s="7">
        <v>81</v>
      </c>
      <c r="B84" s="8" t="s">
        <v>2</v>
      </c>
      <c r="C84" s="75" t="s">
        <v>239</v>
      </c>
      <c r="D84" s="14">
        <v>794</v>
      </c>
      <c r="E84" s="72" t="s">
        <v>224</v>
      </c>
      <c r="F84" s="14">
        <v>794</v>
      </c>
      <c r="G84" s="14"/>
      <c r="H84" s="14" t="str">
        <f t="shared" si="28"/>
        <v>(WN, V.i.g.10, 794)</v>
      </c>
      <c r="I84" s="8"/>
      <c r="J84" s="14"/>
      <c r="K84" s="19" t="s">
        <v>240</v>
      </c>
      <c r="L84" s="19" t="s">
        <v>241</v>
      </c>
      <c r="M84" s="13" t="s">
        <v>384</v>
      </c>
      <c r="N84" s="21" t="s">
        <v>382</v>
      </c>
      <c r="P84" s="151" t="s">
        <v>88</v>
      </c>
      <c r="S84" s="116" t="s">
        <v>88</v>
      </c>
      <c r="T84" t="str">
        <f t="shared" si="23"/>
        <v>NOYES</v>
      </c>
      <c r="U84" s="36" t="str">
        <f t="shared" si="24"/>
        <v>NON/A</v>
      </c>
      <c r="V84" t="str">
        <f t="shared" si="25"/>
        <v>YESN/A</v>
      </c>
      <c r="X84">
        <f t="shared" ref="X84:AG93" si="29">IF(ISERROR(SEARCH(X$2,$E84,1)),0,1)</f>
        <v>0</v>
      </c>
      <c r="Y84">
        <f t="shared" si="29"/>
        <v>0</v>
      </c>
      <c r="Z84">
        <f t="shared" si="29"/>
        <v>0</v>
      </c>
      <c r="AA84">
        <f t="shared" si="29"/>
        <v>0</v>
      </c>
      <c r="AB84">
        <f t="shared" si="29"/>
        <v>1</v>
      </c>
      <c r="AC84">
        <f t="shared" si="29"/>
        <v>0</v>
      </c>
      <c r="AD84">
        <f t="shared" si="29"/>
        <v>0</v>
      </c>
      <c r="AE84">
        <f t="shared" si="29"/>
        <v>0</v>
      </c>
      <c r="AF84">
        <f t="shared" si="29"/>
        <v>0</v>
      </c>
      <c r="AG84">
        <f t="shared" si="29"/>
        <v>0</v>
      </c>
      <c r="AH84">
        <f t="shared" ref="AH84:AR93" si="30">IF(ISERROR(SEARCH(AH$2,$E84,1)),0,1)</f>
        <v>0</v>
      </c>
      <c r="AI84">
        <f t="shared" si="30"/>
        <v>0</v>
      </c>
      <c r="AJ84">
        <f t="shared" si="30"/>
        <v>0</v>
      </c>
      <c r="AK84">
        <f t="shared" si="30"/>
        <v>0</v>
      </c>
      <c r="AL84">
        <f t="shared" si="30"/>
        <v>0</v>
      </c>
      <c r="AM84">
        <f t="shared" si="30"/>
        <v>0</v>
      </c>
      <c r="AN84">
        <f t="shared" si="30"/>
        <v>0</v>
      </c>
      <c r="AO84">
        <f t="shared" si="30"/>
        <v>0</v>
      </c>
      <c r="AP84">
        <f t="shared" si="30"/>
        <v>0</v>
      </c>
      <c r="AQ84">
        <f t="shared" si="30"/>
        <v>0</v>
      </c>
      <c r="AR84">
        <f t="shared" si="30"/>
        <v>0</v>
      </c>
    </row>
    <row r="85" spans="1:44" ht="39" x14ac:dyDescent="0.2">
      <c r="A85" s="7">
        <v>82</v>
      </c>
      <c r="B85" s="8" t="s">
        <v>2</v>
      </c>
      <c r="C85" s="75" t="s">
        <v>54</v>
      </c>
      <c r="D85" s="14">
        <v>831</v>
      </c>
      <c r="E85" s="72" t="s">
        <v>169</v>
      </c>
      <c r="F85" s="14">
        <v>831</v>
      </c>
      <c r="G85" s="14"/>
      <c r="H85" s="14" t="str">
        <f t="shared" si="28"/>
        <v>(WN, V.ii.c.14, 831)</v>
      </c>
      <c r="I85" s="8">
        <v>24</v>
      </c>
      <c r="J85" s="14"/>
      <c r="K85" s="19" t="s">
        <v>55</v>
      </c>
      <c r="L85" s="19" t="s">
        <v>56</v>
      </c>
      <c r="M85" s="13" t="s">
        <v>382</v>
      </c>
      <c r="N85" s="21" t="s">
        <v>382</v>
      </c>
      <c r="P85" s="151" t="s">
        <v>396</v>
      </c>
      <c r="S85" s="116" t="s">
        <v>398</v>
      </c>
      <c r="T85" t="str">
        <f t="shared" si="23"/>
        <v>YESYES</v>
      </c>
      <c r="U85" s="36" t="str">
        <f t="shared" si="24"/>
        <v>YESUNCLEAR</v>
      </c>
      <c r="V85" t="str">
        <f t="shared" si="25"/>
        <v>YESUNCLEAR</v>
      </c>
      <c r="X85">
        <f t="shared" si="29"/>
        <v>0</v>
      </c>
      <c r="Y85">
        <f t="shared" si="29"/>
        <v>0</v>
      </c>
      <c r="Z85">
        <f t="shared" si="29"/>
        <v>0</v>
      </c>
      <c r="AA85">
        <f t="shared" si="29"/>
        <v>0</v>
      </c>
      <c r="AB85">
        <f t="shared" si="29"/>
        <v>0</v>
      </c>
      <c r="AC85">
        <f t="shared" si="29"/>
        <v>0</v>
      </c>
      <c r="AD85">
        <f t="shared" si="29"/>
        <v>0</v>
      </c>
      <c r="AE85">
        <f t="shared" si="29"/>
        <v>0</v>
      </c>
      <c r="AF85">
        <f t="shared" si="29"/>
        <v>0</v>
      </c>
      <c r="AG85">
        <f t="shared" si="29"/>
        <v>0</v>
      </c>
      <c r="AH85">
        <f t="shared" si="30"/>
        <v>0</v>
      </c>
      <c r="AI85">
        <f t="shared" si="30"/>
        <v>0</v>
      </c>
      <c r="AJ85">
        <f t="shared" si="30"/>
        <v>0</v>
      </c>
      <c r="AK85">
        <f t="shared" si="30"/>
        <v>0</v>
      </c>
      <c r="AL85">
        <f t="shared" si="30"/>
        <v>1</v>
      </c>
      <c r="AM85">
        <f t="shared" si="30"/>
        <v>0</v>
      </c>
      <c r="AN85">
        <f t="shared" si="30"/>
        <v>0</v>
      </c>
      <c r="AO85">
        <f t="shared" si="30"/>
        <v>0</v>
      </c>
      <c r="AP85">
        <f t="shared" si="30"/>
        <v>0</v>
      </c>
      <c r="AQ85">
        <f t="shared" si="30"/>
        <v>0</v>
      </c>
      <c r="AR85">
        <f t="shared" si="30"/>
        <v>0</v>
      </c>
    </row>
    <row r="86" spans="1:44" ht="52" x14ac:dyDescent="0.2">
      <c r="A86" s="7">
        <v>83</v>
      </c>
      <c r="B86" s="8" t="s">
        <v>2</v>
      </c>
      <c r="C86" s="75" t="s">
        <v>57</v>
      </c>
      <c r="D86" s="14">
        <v>842</v>
      </c>
      <c r="E86" s="72" t="s">
        <v>169</v>
      </c>
      <c r="F86" s="14">
        <v>842</v>
      </c>
      <c r="G86" s="14"/>
      <c r="H86" s="14" t="str">
        <f t="shared" si="28"/>
        <v>(WN, V.ii.e.6, 842)</v>
      </c>
      <c r="I86" s="8">
        <v>25</v>
      </c>
      <c r="J86" s="14"/>
      <c r="K86" s="19" t="s">
        <v>58</v>
      </c>
      <c r="L86" s="19" t="s">
        <v>59</v>
      </c>
      <c r="M86" s="13" t="s">
        <v>384</v>
      </c>
      <c r="N86" s="21" t="s">
        <v>382</v>
      </c>
      <c r="P86" s="151" t="s">
        <v>396</v>
      </c>
      <c r="S86" s="116" t="s">
        <v>398</v>
      </c>
      <c r="T86" t="str">
        <f t="shared" si="23"/>
        <v>NOYES</v>
      </c>
      <c r="U86" s="36" t="str">
        <f t="shared" si="24"/>
        <v>NOUNCLEAR</v>
      </c>
      <c r="V86" t="str">
        <f t="shared" si="25"/>
        <v>YESUNCLEAR</v>
      </c>
      <c r="X86">
        <f t="shared" si="29"/>
        <v>0</v>
      </c>
      <c r="Y86">
        <f t="shared" si="29"/>
        <v>0</v>
      </c>
      <c r="Z86">
        <f t="shared" si="29"/>
        <v>0</v>
      </c>
      <c r="AA86">
        <f t="shared" si="29"/>
        <v>0</v>
      </c>
      <c r="AB86">
        <f t="shared" si="29"/>
        <v>0</v>
      </c>
      <c r="AC86">
        <f t="shared" si="29"/>
        <v>0</v>
      </c>
      <c r="AD86">
        <f t="shared" si="29"/>
        <v>0</v>
      </c>
      <c r="AE86">
        <f t="shared" si="29"/>
        <v>0</v>
      </c>
      <c r="AF86">
        <f t="shared" si="29"/>
        <v>0</v>
      </c>
      <c r="AG86">
        <f t="shared" si="29"/>
        <v>0</v>
      </c>
      <c r="AH86">
        <f t="shared" si="30"/>
        <v>0</v>
      </c>
      <c r="AI86">
        <f t="shared" si="30"/>
        <v>0</v>
      </c>
      <c r="AJ86">
        <f t="shared" si="30"/>
        <v>0</v>
      </c>
      <c r="AK86">
        <f t="shared" si="30"/>
        <v>0</v>
      </c>
      <c r="AL86">
        <f t="shared" si="30"/>
        <v>1</v>
      </c>
      <c r="AM86">
        <f t="shared" si="30"/>
        <v>0</v>
      </c>
      <c r="AN86">
        <f t="shared" si="30"/>
        <v>0</v>
      </c>
      <c r="AO86">
        <f t="shared" si="30"/>
        <v>0</v>
      </c>
      <c r="AP86">
        <f t="shared" si="30"/>
        <v>0</v>
      </c>
      <c r="AQ86">
        <f t="shared" si="30"/>
        <v>0</v>
      </c>
      <c r="AR86">
        <f t="shared" si="30"/>
        <v>0</v>
      </c>
    </row>
    <row r="87" spans="1:44" ht="26" x14ac:dyDescent="0.2">
      <c r="A87" s="7">
        <v>84</v>
      </c>
      <c r="B87" s="8" t="s">
        <v>2</v>
      </c>
      <c r="C87" s="75" t="s">
        <v>60</v>
      </c>
      <c r="D87" s="14">
        <v>846</v>
      </c>
      <c r="E87" s="72" t="s">
        <v>169</v>
      </c>
      <c r="F87" s="14">
        <v>846</v>
      </c>
      <c r="G87" s="14"/>
      <c r="H87" s="14" t="str">
        <f t="shared" si="28"/>
        <v>(WN, V.ii.e.19, 846)</v>
      </c>
      <c r="I87" s="8">
        <v>26</v>
      </c>
      <c r="J87" s="14"/>
      <c r="K87" s="19" t="s">
        <v>61</v>
      </c>
      <c r="L87" s="19" t="s">
        <v>126</v>
      </c>
      <c r="M87" s="13" t="s">
        <v>384</v>
      </c>
      <c r="N87" s="21" t="s">
        <v>382</v>
      </c>
      <c r="P87" s="151" t="s">
        <v>88</v>
      </c>
      <c r="S87" s="116" t="s">
        <v>88</v>
      </c>
      <c r="T87" t="str">
        <f t="shared" si="23"/>
        <v>NOYES</v>
      </c>
      <c r="U87" s="36" t="str">
        <f t="shared" si="24"/>
        <v>NON/A</v>
      </c>
      <c r="V87" t="str">
        <f t="shared" si="25"/>
        <v>YESN/A</v>
      </c>
      <c r="X87">
        <f t="shared" si="29"/>
        <v>0</v>
      </c>
      <c r="Y87">
        <f t="shared" si="29"/>
        <v>0</v>
      </c>
      <c r="Z87">
        <f t="shared" si="29"/>
        <v>0</v>
      </c>
      <c r="AA87">
        <f t="shared" si="29"/>
        <v>0</v>
      </c>
      <c r="AB87">
        <f t="shared" si="29"/>
        <v>0</v>
      </c>
      <c r="AC87">
        <f t="shared" si="29"/>
        <v>0</v>
      </c>
      <c r="AD87">
        <f t="shared" si="29"/>
        <v>0</v>
      </c>
      <c r="AE87">
        <f t="shared" si="29"/>
        <v>0</v>
      </c>
      <c r="AF87">
        <f t="shared" si="29"/>
        <v>0</v>
      </c>
      <c r="AG87">
        <f t="shared" si="29"/>
        <v>0</v>
      </c>
      <c r="AH87">
        <f t="shared" si="30"/>
        <v>0</v>
      </c>
      <c r="AI87">
        <f t="shared" si="30"/>
        <v>0</v>
      </c>
      <c r="AJ87">
        <f t="shared" si="30"/>
        <v>0</v>
      </c>
      <c r="AK87">
        <f t="shared" si="30"/>
        <v>0</v>
      </c>
      <c r="AL87">
        <f t="shared" si="30"/>
        <v>1</v>
      </c>
      <c r="AM87">
        <f t="shared" si="30"/>
        <v>0</v>
      </c>
      <c r="AN87">
        <f t="shared" si="30"/>
        <v>0</v>
      </c>
      <c r="AO87">
        <f t="shared" si="30"/>
        <v>0</v>
      </c>
      <c r="AP87">
        <f t="shared" si="30"/>
        <v>0</v>
      </c>
      <c r="AQ87">
        <f t="shared" si="30"/>
        <v>0</v>
      </c>
      <c r="AR87">
        <f t="shared" si="30"/>
        <v>0</v>
      </c>
    </row>
    <row r="88" spans="1:44" ht="16" x14ac:dyDescent="0.2">
      <c r="A88" s="7">
        <v>85</v>
      </c>
      <c r="B88" s="8" t="s">
        <v>2</v>
      </c>
      <c r="C88" s="75" t="s">
        <v>62</v>
      </c>
      <c r="D88" s="14">
        <v>865</v>
      </c>
      <c r="E88" s="72" t="s">
        <v>169</v>
      </c>
      <c r="F88" s="14">
        <v>865</v>
      </c>
      <c r="G88" s="14"/>
      <c r="H88" s="14" t="str">
        <f t="shared" si="28"/>
        <v>(WN, V.ii.i.3, 865)</v>
      </c>
      <c r="I88" s="8">
        <v>27</v>
      </c>
      <c r="J88" s="14"/>
      <c r="K88" s="19" t="s">
        <v>63</v>
      </c>
      <c r="L88" s="19" t="s">
        <v>64</v>
      </c>
      <c r="M88" s="13" t="s">
        <v>384</v>
      </c>
      <c r="N88" s="21" t="s">
        <v>382</v>
      </c>
      <c r="P88" s="151" t="s">
        <v>88</v>
      </c>
      <c r="S88" s="116" t="s">
        <v>88</v>
      </c>
      <c r="T88" t="str">
        <f t="shared" si="23"/>
        <v>NOYES</v>
      </c>
      <c r="U88" s="36" t="str">
        <f t="shared" si="24"/>
        <v>NON/A</v>
      </c>
      <c r="V88" t="str">
        <f t="shared" si="25"/>
        <v>YESN/A</v>
      </c>
      <c r="X88">
        <f t="shared" si="29"/>
        <v>0</v>
      </c>
      <c r="Y88">
        <f t="shared" si="29"/>
        <v>0</v>
      </c>
      <c r="Z88">
        <f t="shared" si="29"/>
        <v>0</v>
      </c>
      <c r="AA88">
        <f t="shared" si="29"/>
        <v>0</v>
      </c>
      <c r="AB88">
        <f t="shared" si="29"/>
        <v>0</v>
      </c>
      <c r="AC88">
        <f t="shared" si="29"/>
        <v>0</v>
      </c>
      <c r="AD88">
        <f t="shared" si="29"/>
        <v>0</v>
      </c>
      <c r="AE88">
        <f t="shared" si="29"/>
        <v>0</v>
      </c>
      <c r="AF88">
        <f t="shared" si="29"/>
        <v>0</v>
      </c>
      <c r="AG88">
        <f t="shared" si="29"/>
        <v>0</v>
      </c>
      <c r="AH88">
        <f t="shared" si="30"/>
        <v>0</v>
      </c>
      <c r="AI88">
        <f t="shared" si="30"/>
        <v>0</v>
      </c>
      <c r="AJ88">
        <f t="shared" si="30"/>
        <v>0</v>
      </c>
      <c r="AK88">
        <f t="shared" si="30"/>
        <v>0</v>
      </c>
      <c r="AL88">
        <f t="shared" si="30"/>
        <v>1</v>
      </c>
      <c r="AM88">
        <f t="shared" si="30"/>
        <v>0</v>
      </c>
      <c r="AN88">
        <f t="shared" si="30"/>
        <v>0</v>
      </c>
      <c r="AO88">
        <f t="shared" si="30"/>
        <v>0</v>
      </c>
      <c r="AP88">
        <f t="shared" si="30"/>
        <v>0</v>
      </c>
      <c r="AQ88">
        <f t="shared" si="30"/>
        <v>0</v>
      </c>
      <c r="AR88">
        <f t="shared" si="30"/>
        <v>0</v>
      </c>
    </row>
    <row r="89" spans="1:44" ht="52" x14ac:dyDescent="0.2">
      <c r="A89" s="7">
        <v>86</v>
      </c>
      <c r="B89" s="8" t="s">
        <v>2</v>
      </c>
      <c r="C89" s="75" t="s">
        <v>275</v>
      </c>
      <c r="D89" s="14">
        <v>869</v>
      </c>
      <c r="E89" s="72" t="s">
        <v>244</v>
      </c>
      <c r="F89" s="14">
        <v>869</v>
      </c>
      <c r="G89" s="14"/>
      <c r="H89" s="14" t="str">
        <f t="shared" si="28"/>
        <v>(WN, V.ii.j.9, 869)</v>
      </c>
      <c r="I89" s="8"/>
      <c r="J89" s="14"/>
      <c r="K89" s="19" t="s">
        <v>276</v>
      </c>
      <c r="L89" s="19" t="s">
        <v>274</v>
      </c>
      <c r="M89" s="13" t="s">
        <v>384</v>
      </c>
      <c r="N89" s="21" t="s">
        <v>382</v>
      </c>
      <c r="P89" s="151" t="s">
        <v>88</v>
      </c>
      <c r="S89" s="116" t="s">
        <v>88</v>
      </c>
      <c r="T89" t="str">
        <f t="shared" si="23"/>
        <v>NOYES</v>
      </c>
      <c r="U89" s="36" t="str">
        <f t="shared" si="24"/>
        <v>NON/A</v>
      </c>
      <c r="V89" t="str">
        <f t="shared" si="25"/>
        <v>YESN/A</v>
      </c>
      <c r="X89">
        <f t="shared" si="29"/>
        <v>0</v>
      </c>
      <c r="Y89">
        <f t="shared" si="29"/>
        <v>0</v>
      </c>
      <c r="Z89">
        <f t="shared" si="29"/>
        <v>0</v>
      </c>
      <c r="AA89">
        <f t="shared" si="29"/>
        <v>0</v>
      </c>
      <c r="AB89">
        <f t="shared" si="29"/>
        <v>0</v>
      </c>
      <c r="AC89">
        <f t="shared" si="29"/>
        <v>0</v>
      </c>
      <c r="AD89">
        <f t="shared" si="29"/>
        <v>0</v>
      </c>
      <c r="AE89">
        <f t="shared" si="29"/>
        <v>0</v>
      </c>
      <c r="AF89">
        <f t="shared" si="29"/>
        <v>1</v>
      </c>
      <c r="AG89">
        <f t="shared" si="29"/>
        <v>0</v>
      </c>
      <c r="AH89">
        <f t="shared" si="30"/>
        <v>0</v>
      </c>
      <c r="AI89">
        <f t="shared" si="30"/>
        <v>0</v>
      </c>
      <c r="AJ89">
        <f t="shared" si="30"/>
        <v>0</v>
      </c>
      <c r="AK89">
        <f t="shared" si="30"/>
        <v>0</v>
      </c>
      <c r="AL89">
        <f t="shared" si="30"/>
        <v>0</v>
      </c>
      <c r="AM89">
        <f t="shared" si="30"/>
        <v>0</v>
      </c>
      <c r="AN89">
        <f t="shared" si="30"/>
        <v>0</v>
      </c>
      <c r="AO89">
        <f t="shared" si="30"/>
        <v>0</v>
      </c>
      <c r="AP89">
        <f t="shared" si="30"/>
        <v>0</v>
      </c>
      <c r="AQ89">
        <f t="shared" si="30"/>
        <v>0</v>
      </c>
      <c r="AR89">
        <f t="shared" si="30"/>
        <v>0</v>
      </c>
    </row>
    <row r="90" spans="1:44" ht="39" x14ac:dyDescent="0.2">
      <c r="A90" s="7">
        <v>87</v>
      </c>
      <c r="B90" s="8" t="s">
        <v>2</v>
      </c>
      <c r="C90" s="75" t="s">
        <v>65</v>
      </c>
      <c r="D90" s="14">
        <v>872</v>
      </c>
      <c r="E90" s="72" t="s">
        <v>169</v>
      </c>
      <c r="F90" s="14">
        <v>872</v>
      </c>
      <c r="G90" s="14"/>
      <c r="H90" s="14" t="str">
        <f t="shared" si="28"/>
        <v>(WN, V.ii.k.7, 872)</v>
      </c>
      <c r="I90" s="8">
        <v>28</v>
      </c>
      <c r="J90" s="14"/>
      <c r="K90" s="19" t="s">
        <v>476</v>
      </c>
      <c r="L90" s="19" t="s">
        <v>477</v>
      </c>
      <c r="M90" s="13" t="s">
        <v>384</v>
      </c>
      <c r="N90" s="21" t="s">
        <v>396</v>
      </c>
      <c r="P90" s="151" t="s">
        <v>396</v>
      </c>
      <c r="S90" s="116" t="s">
        <v>396</v>
      </c>
      <c r="T90" t="str">
        <f t="shared" si="23"/>
        <v>NOUNCLEAR</v>
      </c>
      <c r="U90" s="36" t="str">
        <f t="shared" si="24"/>
        <v>NOUNCLEAR</v>
      </c>
      <c r="V90" t="str">
        <f t="shared" si="25"/>
        <v>UNCLEARUNCLEAR</v>
      </c>
      <c r="X90">
        <f t="shared" si="29"/>
        <v>0</v>
      </c>
      <c r="Y90">
        <f t="shared" si="29"/>
        <v>0</v>
      </c>
      <c r="Z90">
        <f t="shared" si="29"/>
        <v>0</v>
      </c>
      <c r="AA90">
        <f t="shared" si="29"/>
        <v>0</v>
      </c>
      <c r="AB90">
        <f t="shared" si="29"/>
        <v>0</v>
      </c>
      <c r="AC90">
        <f t="shared" si="29"/>
        <v>0</v>
      </c>
      <c r="AD90">
        <f t="shared" si="29"/>
        <v>0</v>
      </c>
      <c r="AE90">
        <f t="shared" si="29"/>
        <v>0</v>
      </c>
      <c r="AF90">
        <f t="shared" si="29"/>
        <v>0</v>
      </c>
      <c r="AG90">
        <f t="shared" si="29"/>
        <v>0</v>
      </c>
      <c r="AH90">
        <f t="shared" si="30"/>
        <v>0</v>
      </c>
      <c r="AI90">
        <f t="shared" si="30"/>
        <v>0</v>
      </c>
      <c r="AJ90">
        <f t="shared" si="30"/>
        <v>0</v>
      </c>
      <c r="AK90">
        <f t="shared" si="30"/>
        <v>0</v>
      </c>
      <c r="AL90">
        <f t="shared" si="30"/>
        <v>1</v>
      </c>
      <c r="AM90">
        <f t="shared" si="30"/>
        <v>0</v>
      </c>
      <c r="AN90">
        <f t="shared" si="30"/>
        <v>0</v>
      </c>
      <c r="AO90">
        <f t="shared" si="30"/>
        <v>0</v>
      </c>
      <c r="AP90">
        <f t="shared" si="30"/>
        <v>0</v>
      </c>
      <c r="AQ90">
        <f t="shared" si="30"/>
        <v>0</v>
      </c>
      <c r="AR90">
        <f t="shared" si="30"/>
        <v>0</v>
      </c>
    </row>
    <row r="91" spans="1:44" ht="39" x14ac:dyDescent="0.2">
      <c r="A91" s="7">
        <v>88</v>
      </c>
      <c r="B91" s="8" t="s">
        <v>2</v>
      </c>
      <c r="C91" s="75" t="s">
        <v>242</v>
      </c>
      <c r="D91" s="14" t="s">
        <v>243</v>
      </c>
      <c r="E91" s="72" t="s">
        <v>193</v>
      </c>
      <c r="F91" s="14">
        <v>888</v>
      </c>
      <c r="G91" s="14">
        <v>893</v>
      </c>
      <c r="H91" s="14" t="str">
        <f t="shared" si="28"/>
        <v>(WN, V.ii.k.45-55, 888-893)</v>
      </c>
      <c r="I91" s="8">
        <v>29</v>
      </c>
      <c r="J91" s="14"/>
      <c r="K91" s="19" t="s">
        <v>205</v>
      </c>
      <c r="L91" s="19" t="s">
        <v>66</v>
      </c>
      <c r="M91" s="13" t="s">
        <v>384</v>
      </c>
      <c r="N91" s="21" t="s">
        <v>382</v>
      </c>
      <c r="P91" s="151" t="s">
        <v>386</v>
      </c>
      <c r="S91" s="116" t="s">
        <v>386</v>
      </c>
      <c r="T91" t="str">
        <f t="shared" si="23"/>
        <v>NOYES</v>
      </c>
      <c r="U91" s="36" t="str">
        <f t="shared" si="24"/>
        <v>NOENDORSE</v>
      </c>
      <c r="V91" t="str">
        <f t="shared" si="25"/>
        <v>YESENDORSE</v>
      </c>
      <c r="X91">
        <f t="shared" si="29"/>
        <v>1</v>
      </c>
      <c r="Y91">
        <f t="shared" si="29"/>
        <v>0</v>
      </c>
      <c r="Z91">
        <f t="shared" si="29"/>
        <v>0</v>
      </c>
      <c r="AA91">
        <f t="shared" si="29"/>
        <v>0</v>
      </c>
      <c r="AB91">
        <f t="shared" si="29"/>
        <v>0</v>
      </c>
      <c r="AC91">
        <f t="shared" si="29"/>
        <v>0</v>
      </c>
      <c r="AD91">
        <f t="shared" si="29"/>
        <v>0</v>
      </c>
      <c r="AE91">
        <f t="shared" si="29"/>
        <v>0</v>
      </c>
      <c r="AF91">
        <f t="shared" si="29"/>
        <v>0</v>
      </c>
      <c r="AG91">
        <f t="shared" si="29"/>
        <v>1</v>
      </c>
      <c r="AH91">
        <f t="shared" si="30"/>
        <v>0</v>
      </c>
      <c r="AI91">
        <f t="shared" si="30"/>
        <v>0</v>
      </c>
      <c r="AJ91">
        <f t="shared" si="30"/>
        <v>0</v>
      </c>
      <c r="AK91">
        <f t="shared" si="30"/>
        <v>0</v>
      </c>
      <c r="AL91">
        <f t="shared" si="30"/>
        <v>1</v>
      </c>
      <c r="AM91">
        <f t="shared" si="30"/>
        <v>0</v>
      </c>
      <c r="AN91">
        <f t="shared" si="30"/>
        <v>0</v>
      </c>
      <c r="AO91">
        <f t="shared" si="30"/>
        <v>0</v>
      </c>
      <c r="AP91">
        <f t="shared" si="30"/>
        <v>0</v>
      </c>
      <c r="AQ91">
        <f t="shared" si="30"/>
        <v>0</v>
      </c>
      <c r="AR91">
        <f t="shared" si="30"/>
        <v>0</v>
      </c>
    </row>
    <row r="92" spans="1:44" ht="78" x14ac:dyDescent="0.2">
      <c r="A92" s="7">
        <v>89</v>
      </c>
      <c r="B92" s="8" t="s">
        <v>2</v>
      </c>
      <c r="C92" s="75" t="s">
        <v>277</v>
      </c>
      <c r="D92" s="14">
        <v>888</v>
      </c>
      <c r="E92" s="72" t="s">
        <v>244</v>
      </c>
      <c r="F92" s="14">
        <v>888</v>
      </c>
      <c r="G92" s="14"/>
      <c r="H92" s="14" t="str">
        <f t="shared" si="28"/>
        <v>(WN, V.ii.k.44, 888)</v>
      </c>
      <c r="I92" s="8"/>
      <c r="J92" s="14"/>
      <c r="K92" s="19" t="s">
        <v>278</v>
      </c>
      <c r="L92" s="19" t="s">
        <v>394</v>
      </c>
      <c r="M92" s="13" t="s">
        <v>384</v>
      </c>
      <c r="N92" s="21" t="s">
        <v>396</v>
      </c>
      <c r="P92" s="151" t="s">
        <v>88</v>
      </c>
      <c r="S92" s="116" t="s">
        <v>88</v>
      </c>
      <c r="T92" t="str">
        <f t="shared" si="23"/>
        <v>NOUNCLEAR</v>
      </c>
      <c r="U92" s="36" t="str">
        <f t="shared" si="24"/>
        <v>NON/A</v>
      </c>
      <c r="V92" t="str">
        <f t="shared" si="25"/>
        <v>UNCLEARN/A</v>
      </c>
      <c r="X92">
        <f t="shared" si="29"/>
        <v>0</v>
      </c>
      <c r="Y92">
        <f t="shared" si="29"/>
        <v>0</v>
      </c>
      <c r="Z92">
        <f t="shared" si="29"/>
        <v>0</v>
      </c>
      <c r="AA92">
        <f t="shared" si="29"/>
        <v>0</v>
      </c>
      <c r="AB92">
        <f t="shared" si="29"/>
        <v>0</v>
      </c>
      <c r="AC92">
        <f t="shared" si="29"/>
        <v>0</v>
      </c>
      <c r="AD92">
        <f t="shared" si="29"/>
        <v>0</v>
      </c>
      <c r="AE92">
        <f t="shared" si="29"/>
        <v>0</v>
      </c>
      <c r="AF92">
        <f t="shared" si="29"/>
        <v>1</v>
      </c>
      <c r="AG92">
        <f t="shared" si="29"/>
        <v>0</v>
      </c>
      <c r="AH92">
        <f t="shared" si="30"/>
        <v>0</v>
      </c>
      <c r="AI92">
        <f t="shared" si="30"/>
        <v>0</v>
      </c>
      <c r="AJ92">
        <f t="shared" si="30"/>
        <v>0</v>
      </c>
      <c r="AK92">
        <f t="shared" si="30"/>
        <v>0</v>
      </c>
      <c r="AL92">
        <f t="shared" si="30"/>
        <v>0</v>
      </c>
      <c r="AM92">
        <f t="shared" si="30"/>
        <v>0</v>
      </c>
      <c r="AN92">
        <f t="shared" si="30"/>
        <v>0</v>
      </c>
      <c r="AO92">
        <f t="shared" si="30"/>
        <v>0</v>
      </c>
      <c r="AP92">
        <f t="shared" si="30"/>
        <v>0</v>
      </c>
      <c r="AQ92">
        <f t="shared" si="30"/>
        <v>0</v>
      </c>
      <c r="AR92">
        <f t="shared" si="30"/>
        <v>0</v>
      </c>
    </row>
    <row r="93" spans="1:44" ht="39" x14ac:dyDescent="0.2">
      <c r="A93" s="7">
        <v>90</v>
      </c>
      <c r="B93" s="8" t="s">
        <v>2</v>
      </c>
      <c r="C93" s="75" t="s">
        <v>279</v>
      </c>
      <c r="D93" s="14">
        <v>904</v>
      </c>
      <c r="E93" s="72" t="s">
        <v>244</v>
      </c>
      <c r="F93" s="14">
        <v>904</v>
      </c>
      <c r="G93" s="14">
        <v>905</v>
      </c>
      <c r="H93" s="14" t="str">
        <f t="shared" si="28"/>
        <v>(WN, V.ii.k.77, 904)</v>
      </c>
      <c r="I93" s="14"/>
      <c r="J93" s="14"/>
      <c r="K93" s="19" t="s">
        <v>280</v>
      </c>
      <c r="L93" s="19" t="s">
        <v>395</v>
      </c>
      <c r="M93" s="13" t="s">
        <v>384</v>
      </c>
      <c r="N93" s="21" t="s">
        <v>382</v>
      </c>
      <c r="P93" s="151" t="s">
        <v>88</v>
      </c>
      <c r="S93" s="116" t="s">
        <v>88</v>
      </c>
      <c r="T93" t="str">
        <f t="shared" si="23"/>
        <v>NOYES</v>
      </c>
      <c r="U93" s="36" t="str">
        <f t="shared" si="24"/>
        <v>NON/A</v>
      </c>
      <c r="V93" t="str">
        <f t="shared" si="25"/>
        <v>YESN/A</v>
      </c>
      <c r="X93">
        <f t="shared" si="29"/>
        <v>0</v>
      </c>
      <c r="Y93">
        <f t="shared" si="29"/>
        <v>0</v>
      </c>
      <c r="Z93">
        <f t="shared" si="29"/>
        <v>0</v>
      </c>
      <c r="AA93">
        <f t="shared" si="29"/>
        <v>0</v>
      </c>
      <c r="AB93">
        <f t="shared" si="29"/>
        <v>0</v>
      </c>
      <c r="AC93">
        <f t="shared" si="29"/>
        <v>0</v>
      </c>
      <c r="AD93">
        <f t="shared" si="29"/>
        <v>0</v>
      </c>
      <c r="AE93">
        <f t="shared" si="29"/>
        <v>0</v>
      </c>
      <c r="AF93">
        <f t="shared" si="29"/>
        <v>1</v>
      </c>
      <c r="AG93">
        <f t="shared" si="29"/>
        <v>0</v>
      </c>
      <c r="AH93">
        <f t="shared" si="30"/>
        <v>0</v>
      </c>
      <c r="AI93">
        <f t="shared" si="30"/>
        <v>0</v>
      </c>
      <c r="AJ93">
        <f t="shared" si="30"/>
        <v>0</v>
      </c>
      <c r="AK93">
        <f t="shared" si="30"/>
        <v>0</v>
      </c>
      <c r="AL93">
        <f t="shared" si="30"/>
        <v>0</v>
      </c>
      <c r="AM93">
        <f t="shared" si="30"/>
        <v>0</v>
      </c>
      <c r="AN93">
        <f t="shared" si="30"/>
        <v>0</v>
      </c>
      <c r="AO93">
        <f t="shared" si="30"/>
        <v>0</v>
      </c>
      <c r="AP93">
        <f t="shared" si="30"/>
        <v>0</v>
      </c>
      <c r="AQ93">
        <f t="shared" si="30"/>
        <v>0</v>
      </c>
      <c r="AR93">
        <f t="shared" si="30"/>
        <v>0</v>
      </c>
    </row>
    <row r="94" spans="1:44" ht="39" x14ac:dyDescent="0.2">
      <c r="A94" s="7">
        <v>91</v>
      </c>
      <c r="B94" s="8" t="s">
        <v>2</v>
      </c>
      <c r="C94" s="75" t="s">
        <v>67</v>
      </c>
      <c r="D94" s="14" t="s">
        <v>98</v>
      </c>
      <c r="E94" s="72" t="s">
        <v>169</v>
      </c>
      <c r="F94" s="14">
        <v>937</v>
      </c>
      <c r="G94" s="14">
        <v>938</v>
      </c>
      <c r="H94" s="14" t="str">
        <f t="shared" si="28"/>
        <v>(WN, V.iii.76, 937-938)</v>
      </c>
      <c r="I94" s="8">
        <v>30</v>
      </c>
      <c r="J94" s="14"/>
      <c r="K94" s="19" t="s">
        <v>68</v>
      </c>
      <c r="L94" s="19" t="s">
        <v>91</v>
      </c>
      <c r="M94" s="13" t="s">
        <v>384</v>
      </c>
      <c r="N94" s="21" t="s">
        <v>382</v>
      </c>
      <c r="P94" s="151" t="s">
        <v>386</v>
      </c>
      <c r="S94" s="116" t="s">
        <v>386</v>
      </c>
      <c r="T94" t="str">
        <f t="shared" si="23"/>
        <v>NOYES</v>
      </c>
      <c r="U94" s="36" t="str">
        <f t="shared" si="24"/>
        <v>NOENDORSE</v>
      </c>
      <c r="V94" t="str">
        <f t="shared" si="25"/>
        <v>YESENDORSE</v>
      </c>
      <c r="X94">
        <f t="shared" ref="X94:AG99" si="31">IF(ISERROR(SEARCH(X$2,$E94,1)),0,1)</f>
        <v>0</v>
      </c>
      <c r="Y94">
        <f t="shared" si="31"/>
        <v>0</v>
      </c>
      <c r="Z94">
        <f t="shared" si="31"/>
        <v>0</v>
      </c>
      <c r="AA94">
        <f t="shared" si="31"/>
        <v>0</v>
      </c>
      <c r="AB94">
        <f t="shared" si="31"/>
        <v>0</v>
      </c>
      <c r="AC94">
        <f t="shared" si="31"/>
        <v>0</v>
      </c>
      <c r="AD94">
        <f t="shared" si="31"/>
        <v>0</v>
      </c>
      <c r="AE94">
        <f t="shared" si="31"/>
        <v>0</v>
      </c>
      <c r="AF94">
        <f t="shared" si="31"/>
        <v>0</v>
      </c>
      <c r="AG94">
        <f t="shared" si="31"/>
        <v>0</v>
      </c>
      <c r="AH94">
        <f t="shared" ref="AH94:AR99" si="32">IF(ISERROR(SEARCH(AH$2,$E94,1)),0,1)</f>
        <v>0</v>
      </c>
      <c r="AI94">
        <f t="shared" si="32"/>
        <v>0</v>
      </c>
      <c r="AJ94">
        <f t="shared" si="32"/>
        <v>0</v>
      </c>
      <c r="AK94">
        <f t="shared" si="32"/>
        <v>0</v>
      </c>
      <c r="AL94">
        <f t="shared" si="32"/>
        <v>1</v>
      </c>
      <c r="AM94">
        <f t="shared" si="32"/>
        <v>0</v>
      </c>
      <c r="AN94">
        <f t="shared" si="32"/>
        <v>0</v>
      </c>
      <c r="AO94">
        <f t="shared" si="32"/>
        <v>0</v>
      </c>
      <c r="AP94">
        <f t="shared" si="32"/>
        <v>0</v>
      </c>
      <c r="AQ94">
        <f t="shared" si="32"/>
        <v>0</v>
      </c>
      <c r="AR94">
        <f t="shared" si="32"/>
        <v>0</v>
      </c>
    </row>
    <row r="95" spans="1:44" ht="52" x14ac:dyDescent="0.2">
      <c r="A95" s="7">
        <v>92</v>
      </c>
      <c r="B95" s="8" t="s">
        <v>2</v>
      </c>
      <c r="C95" s="75" t="s">
        <v>281</v>
      </c>
      <c r="D95" s="14">
        <v>944</v>
      </c>
      <c r="E95" s="72" t="s">
        <v>244</v>
      </c>
      <c r="F95" s="14">
        <v>944</v>
      </c>
      <c r="G95" s="14"/>
      <c r="H95" s="14" t="str">
        <f t="shared" si="28"/>
        <v>(WN, V.iii.89, 944)</v>
      </c>
      <c r="I95" s="8"/>
      <c r="J95" s="14"/>
      <c r="K95" s="19" t="s">
        <v>282</v>
      </c>
      <c r="L95" s="19" t="s">
        <v>445</v>
      </c>
      <c r="M95" s="13" t="s">
        <v>382</v>
      </c>
      <c r="N95" s="21" t="s">
        <v>382</v>
      </c>
      <c r="P95" s="151" t="s">
        <v>386</v>
      </c>
      <c r="S95" s="116" t="s">
        <v>386</v>
      </c>
      <c r="T95" t="str">
        <f t="shared" si="23"/>
        <v>YESYES</v>
      </c>
      <c r="U95" s="36" t="str">
        <f t="shared" si="24"/>
        <v>YESENDORSE</v>
      </c>
      <c r="V95" t="str">
        <f t="shared" si="25"/>
        <v>YESENDORSE</v>
      </c>
      <c r="X95">
        <f t="shared" si="31"/>
        <v>0</v>
      </c>
      <c r="Y95">
        <f t="shared" si="31"/>
        <v>0</v>
      </c>
      <c r="Z95">
        <f t="shared" si="31"/>
        <v>0</v>
      </c>
      <c r="AA95">
        <f t="shared" si="31"/>
        <v>0</v>
      </c>
      <c r="AB95">
        <f t="shared" si="31"/>
        <v>0</v>
      </c>
      <c r="AC95">
        <f t="shared" si="31"/>
        <v>0</v>
      </c>
      <c r="AD95">
        <f t="shared" si="31"/>
        <v>0</v>
      </c>
      <c r="AE95">
        <f t="shared" si="31"/>
        <v>0</v>
      </c>
      <c r="AF95">
        <f t="shared" si="31"/>
        <v>1</v>
      </c>
      <c r="AG95">
        <f t="shared" si="31"/>
        <v>0</v>
      </c>
      <c r="AH95">
        <f t="shared" si="32"/>
        <v>0</v>
      </c>
      <c r="AI95">
        <f t="shared" si="32"/>
        <v>0</v>
      </c>
      <c r="AJ95">
        <f t="shared" si="32"/>
        <v>0</v>
      </c>
      <c r="AK95">
        <f t="shared" si="32"/>
        <v>0</v>
      </c>
      <c r="AL95">
        <f t="shared" si="32"/>
        <v>0</v>
      </c>
      <c r="AM95">
        <f t="shared" si="32"/>
        <v>0</v>
      </c>
      <c r="AN95">
        <f t="shared" si="32"/>
        <v>0</v>
      </c>
      <c r="AO95">
        <f t="shared" si="32"/>
        <v>0</v>
      </c>
      <c r="AP95">
        <f t="shared" si="32"/>
        <v>0</v>
      </c>
      <c r="AQ95">
        <f t="shared" si="32"/>
        <v>0</v>
      </c>
      <c r="AR95">
        <f t="shared" si="32"/>
        <v>0</v>
      </c>
    </row>
    <row r="96" spans="1:44" ht="27" x14ac:dyDescent="0.2">
      <c r="A96" s="127">
        <v>93</v>
      </c>
      <c r="B96" s="128" t="s">
        <v>2</v>
      </c>
      <c r="C96" s="129" t="s">
        <v>302</v>
      </c>
      <c r="D96" s="130" t="s">
        <v>303</v>
      </c>
      <c r="E96" s="131" t="s">
        <v>269</v>
      </c>
      <c r="F96" s="130">
        <v>946</v>
      </c>
      <c r="G96" s="130">
        <v>947</v>
      </c>
      <c r="H96" s="130" t="str">
        <f t="shared" si="28"/>
        <v>(WN, V.iii, 946-947)</v>
      </c>
      <c r="I96" s="130"/>
      <c r="J96" s="130"/>
      <c r="K96" s="132" t="s">
        <v>304</v>
      </c>
      <c r="L96" s="132" t="s">
        <v>305</v>
      </c>
      <c r="M96" s="133" t="s">
        <v>382</v>
      </c>
      <c r="N96" s="154" t="s">
        <v>382</v>
      </c>
      <c r="P96" s="151" t="s">
        <v>386</v>
      </c>
      <c r="S96" s="134" t="s">
        <v>386</v>
      </c>
      <c r="T96" t="str">
        <f t="shared" si="23"/>
        <v>YESYES</v>
      </c>
      <c r="U96" s="36" t="str">
        <f t="shared" si="24"/>
        <v>YESENDORSE</v>
      </c>
      <c r="V96" t="str">
        <f t="shared" si="25"/>
        <v>YESENDORSE</v>
      </c>
      <c r="X96">
        <f t="shared" si="31"/>
        <v>0</v>
      </c>
      <c r="Y96">
        <f t="shared" si="31"/>
        <v>0</v>
      </c>
      <c r="Z96">
        <f t="shared" si="31"/>
        <v>0</v>
      </c>
      <c r="AA96">
        <f t="shared" si="31"/>
        <v>0</v>
      </c>
      <c r="AB96">
        <f t="shared" si="31"/>
        <v>0</v>
      </c>
      <c r="AC96">
        <f t="shared" si="31"/>
        <v>0</v>
      </c>
      <c r="AD96">
        <f t="shared" si="31"/>
        <v>1</v>
      </c>
      <c r="AE96">
        <f t="shared" si="31"/>
        <v>0</v>
      </c>
      <c r="AF96">
        <f t="shared" si="31"/>
        <v>0</v>
      </c>
      <c r="AG96">
        <f t="shared" si="31"/>
        <v>0</v>
      </c>
      <c r="AH96">
        <f t="shared" si="32"/>
        <v>0</v>
      </c>
      <c r="AI96">
        <f t="shared" si="32"/>
        <v>0</v>
      </c>
      <c r="AJ96">
        <f t="shared" si="32"/>
        <v>0</v>
      </c>
      <c r="AK96">
        <f t="shared" si="32"/>
        <v>0</v>
      </c>
      <c r="AL96">
        <f t="shared" si="32"/>
        <v>0</v>
      </c>
      <c r="AM96">
        <f t="shared" si="32"/>
        <v>0</v>
      </c>
      <c r="AN96">
        <f t="shared" si="32"/>
        <v>0</v>
      </c>
      <c r="AO96">
        <f t="shared" si="32"/>
        <v>0</v>
      </c>
      <c r="AP96">
        <f t="shared" si="32"/>
        <v>0</v>
      </c>
      <c r="AQ96">
        <f t="shared" si="32"/>
        <v>0</v>
      </c>
      <c r="AR96">
        <f t="shared" si="32"/>
        <v>0</v>
      </c>
    </row>
    <row r="97" spans="1:47" ht="52" x14ac:dyDescent="0.2">
      <c r="A97" s="127">
        <v>94</v>
      </c>
      <c r="B97" s="128" t="s">
        <v>480</v>
      </c>
      <c r="C97" s="129" t="s">
        <v>483</v>
      </c>
      <c r="D97" s="130">
        <v>176</v>
      </c>
      <c r="E97" s="131" t="s">
        <v>481</v>
      </c>
      <c r="F97" s="130"/>
      <c r="G97" s="130"/>
      <c r="H97" s="130"/>
      <c r="I97" s="128"/>
      <c r="J97" s="130"/>
      <c r="K97" s="132" t="s">
        <v>482</v>
      </c>
      <c r="L97" s="132" t="s">
        <v>523</v>
      </c>
      <c r="M97" s="133" t="s">
        <v>384</v>
      </c>
      <c r="N97" s="154" t="s">
        <v>396</v>
      </c>
      <c r="P97" s="151" t="s">
        <v>88</v>
      </c>
      <c r="S97" s="134"/>
      <c r="T97" t="str">
        <f t="shared" si="23"/>
        <v>NOUNCLEAR</v>
      </c>
      <c r="U97" s="36" t="str">
        <f t="shared" si="24"/>
        <v>NON/A</v>
      </c>
      <c r="V97" t="str">
        <f t="shared" si="25"/>
        <v>UNCLEARN/A</v>
      </c>
      <c r="X97">
        <f t="shared" si="31"/>
        <v>0</v>
      </c>
      <c r="Y97">
        <f t="shared" si="31"/>
        <v>0</v>
      </c>
      <c r="Z97">
        <f t="shared" si="31"/>
        <v>0</v>
      </c>
      <c r="AA97">
        <f t="shared" si="31"/>
        <v>0</v>
      </c>
      <c r="AB97">
        <f t="shared" si="31"/>
        <v>0</v>
      </c>
      <c r="AC97">
        <f t="shared" si="31"/>
        <v>0</v>
      </c>
      <c r="AD97">
        <f t="shared" si="31"/>
        <v>0</v>
      </c>
      <c r="AE97">
        <f t="shared" si="31"/>
        <v>0</v>
      </c>
      <c r="AF97">
        <f t="shared" si="31"/>
        <v>0</v>
      </c>
      <c r="AG97">
        <f t="shared" si="31"/>
        <v>0</v>
      </c>
      <c r="AH97">
        <f t="shared" si="32"/>
        <v>0</v>
      </c>
      <c r="AI97">
        <f t="shared" si="32"/>
        <v>0</v>
      </c>
      <c r="AJ97">
        <f t="shared" si="32"/>
        <v>0</v>
      </c>
      <c r="AK97">
        <f t="shared" si="32"/>
        <v>0</v>
      </c>
      <c r="AL97">
        <f t="shared" si="32"/>
        <v>1</v>
      </c>
      <c r="AM97">
        <f t="shared" si="32"/>
        <v>0</v>
      </c>
      <c r="AN97">
        <f t="shared" si="32"/>
        <v>0</v>
      </c>
      <c r="AO97">
        <f t="shared" si="32"/>
        <v>0</v>
      </c>
      <c r="AP97">
        <f t="shared" si="32"/>
        <v>0</v>
      </c>
      <c r="AQ97">
        <f t="shared" si="32"/>
        <v>0</v>
      </c>
      <c r="AR97">
        <f t="shared" si="32"/>
        <v>0</v>
      </c>
    </row>
    <row r="98" spans="1:47" ht="117" x14ac:dyDescent="0.2">
      <c r="A98" s="127">
        <v>95</v>
      </c>
      <c r="B98" s="128" t="s">
        <v>480</v>
      </c>
      <c r="C98" s="129" t="s">
        <v>487</v>
      </c>
      <c r="D98" s="130">
        <v>242</v>
      </c>
      <c r="E98" s="131" t="s">
        <v>488</v>
      </c>
      <c r="F98" s="130"/>
      <c r="G98" s="130"/>
      <c r="H98" s="130"/>
      <c r="I98" s="128"/>
      <c r="J98" s="130"/>
      <c r="K98" s="132" t="s">
        <v>489</v>
      </c>
      <c r="L98" s="132" t="s">
        <v>490</v>
      </c>
      <c r="M98" s="133" t="s">
        <v>384</v>
      </c>
      <c r="N98" s="154" t="s">
        <v>382</v>
      </c>
      <c r="P98" s="151" t="s">
        <v>386</v>
      </c>
      <c r="S98" s="134"/>
      <c r="T98" t="str">
        <f t="shared" si="23"/>
        <v>NOYES</v>
      </c>
      <c r="U98" s="36" t="str">
        <f t="shared" si="24"/>
        <v>NOENDORSE</v>
      </c>
      <c r="V98" t="str">
        <f t="shared" si="25"/>
        <v>YESENDORSE</v>
      </c>
      <c r="X98">
        <f t="shared" si="31"/>
        <v>0</v>
      </c>
      <c r="Y98">
        <f t="shared" si="31"/>
        <v>0</v>
      </c>
      <c r="Z98">
        <f t="shared" si="31"/>
        <v>0</v>
      </c>
      <c r="AA98">
        <f t="shared" si="31"/>
        <v>0</v>
      </c>
      <c r="AB98">
        <f t="shared" si="31"/>
        <v>0</v>
      </c>
      <c r="AC98">
        <f t="shared" si="31"/>
        <v>0</v>
      </c>
      <c r="AD98">
        <f t="shared" si="31"/>
        <v>0</v>
      </c>
      <c r="AE98">
        <f t="shared" si="31"/>
        <v>0</v>
      </c>
      <c r="AF98">
        <f t="shared" si="31"/>
        <v>1</v>
      </c>
      <c r="AG98">
        <f t="shared" si="31"/>
        <v>0</v>
      </c>
      <c r="AH98">
        <f t="shared" si="32"/>
        <v>0</v>
      </c>
      <c r="AI98">
        <f t="shared" si="32"/>
        <v>0</v>
      </c>
      <c r="AJ98">
        <f t="shared" si="32"/>
        <v>0</v>
      </c>
      <c r="AK98">
        <f t="shared" si="32"/>
        <v>0</v>
      </c>
      <c r="AL98">
        <f t="shared" si="32"/>
        <v>0</v>
      </c>
      <c r="AM98">
        <f t="shared" si="32"/>
        <v>0</v>
      </c>
      <c r="AN98">
        <f t="shared" si="32"/>
        <v>0</v>
      </c>
      <c r="AO98">
        <f t="shared" si="32"/>
        <v>0</v>
      </c>
      <c r="AP98">
        <f t="shared" si="32"/>
        <v>0</v>
      </c>
      <c r="AQ98">
        <f t="shared" si="32"/>
        <v>0</v>
      </c>
      <c r="AR98">
        <f t="shared" si="32"/>
        <v>0</v>
      </c>
    </row>
    <row r="99" spans="1:47" ht="66" thickBot="1" x14ac:dyDescent="0.25">
      <c r="A99" s="10">
        <v>96</v>
      </c>
      <c r="B99" s="11" t="s">
        <v>480</v>
      </c>
      <c r="C99" s="126" t="s">
        <v>496</v>
      </c>
      <c r="D99" s="15">
        <v>327</v>
      </c>
      <c r="E99" s="76" t="s">
        <v>497</v>
      </c>
      <c r="F99" s="15"/>
      <c r="G99" s="15"/>
      <c r="H99" s="15"/>
      <c r="I99" s="11"/>
      <c r="J99" s="15"/>
      <c r="K99" s="20" t="s">
        <v>498</v>
      </c>
      <c r="L99" s="20" t="s">
        <v>499</v>
      </c>
      <c r="M99" s="22" t="s">
        <v>384</v>
      </c>
      <c r="N99" s="155" t="s">
        <v>382</v>
      </c>
      <c r="P99" s="152" t="s">
        <v>391</v>
      </c>
      <c r="S99" s="117"/>
      <c r="T99" t="str">
        <f t="shared" si="23"/>
        <v>NOYES</v>
      </c>
      <c r="U99" s="36" t="str">
        <f t="shared" si="24"/>
        <v>NOCONTRAVENE</v>
      </c>
      <c r="V99" t="str">
        <f t="shared" si="25"/>
        <v>YESCONTRAVENE</v>
      </c>
      <c r="X99">
        <f t="shared" si="31"/>
        <v>0</v>
      </c>
      <c r="Y99">
        <f t="shared" si="31"/>
        <v>0</v>
      </c>
      <c r="Z99">
        <f t="shared" si="31"/>
        <v>0</v>
      </c>
      <c r="AA99">
        <f t="shared" si="31"/>
        <v>0</v>
      </c>
      <c r="AB99">
        <f t="shared" si="31"/>
        <v>0</v>
      </c>
      <c r="AC99">
        <f t="shared" si="31"/>
        <v>0</v>
      </c>
      <c r="AD99">
        <f t="shared" si="31"/>
        <v>0</v>
      </c>
      <c r="AE99">
        <f t="shared" si="31"/>
        <v>0</v>
      </c>
      <c r="AF99">
        <f t="shared" si="31"/>
        <v>0</v>
      </c>
      <c r="AG99">
        <f t="shared" si="31"/>
        <v>0</v>
      </c>
      <c r="AH99">
        <f t="shared" si="32"/>
        <v>0</v>
      </c>
      <c r="AI99">
        <f t="shared" si="32"/>
        <v>0</v>
      </c>
      <c r="AJ99">
        <f t="shared" si="32"/>
        <v>0</v>
      </c>
      <c r="AK99">
        <f t="shared" si="32"/>
        <v>0</v>
      </c>
      <c r="AL99">
        <f t="shared" si="32"/>
        <v>1</v>
      </c>
      <c r="AM99">
        <f t="shared" si="32"/>
        <v>0</v>
      </c>
      <c r="AN99">
        <f t="shared" si="32"/>
        <v>0</v>
      </c>
      <c r="AO99">
        <f t="shared" si="32"/>
        <v>0</v>
      </c>
      <c r="AP99">
        <f t="shared" si="32"/>
        <v>0</v>
      </c>
      <c r="AQ99">
        <f t="shared" si="32"/>
        <v>0</v>
      </c>
      <c r="AR99">
        <f t="shared" si="32"/>
        <v>0</v>
      </c>
    </row>
    <row r="100" spans="1:47" ht="16" thickTop="1" x14ac:dyDescent="0.2"/>
    <row r="101" spans="1:47" x14ac:dyDescent="0.2">
      <c r="W101" t="s">
        <v>457</v>
      </c>
      <c r="X101">
        <f t="shared" ref="X101:AR101" si="33">SUM(X4:X99)</f>
        <v>13</v>
      </c>
      <c r="Y101">
        <f t="shared" si="33"/>
        <v>4</v>
      </c>
      <c r="Z101">
        <f t="shared" si="33"/>
        <v>0</v>
      </c>
      <c r="AA101">
        <f t="shared" si="33"/>
        <v>0</v>
      </c>
      <c r="AB101">
        <f t="shared" si="33"/>
        <v>8</v>
      </c>
      <c r="AC101">
        <f t="shared" si="33"/>
        <v>0</v>
      </c>
      <c r="AD101">
        <f t="shared" si="33"/>
        <v>8</v>
      </c>
      <c r="AE101">
        <f t="shared" si="33"/>
        <v>3</v>
      </c>
      <c r="AF101">
        <f t="shared" si="33"/>
        <v>14</v>
      </c>
      <c r="AG101">
        <f t="shared" si="33"/>
        <v>23</v>
      </c>
      <c r="AH101">
        <f t="shared" si="33"/>
        <v>5</v>
      </c>
      <c r="AI101">
        <f t="shared" si="33"/>
        <v>1</v>
      </c>
      <c r="AJ101">
        <f t="shared" si="33"/>
        <v>2</v>
      </c>
      <c r="AK101">
        <f t="shared" si="33"/>
        <v>0</v>
      </c>
      <c r="AL101">
        <f t="shared" si="33"/>
        <v>50</v>
      </c>
      <c r="AM101">
        <f t="shared" si="33"/>
        <v>0</v>
      </c>
      <c r="AN101">
        <f t="shared" si="33"/>
        <v>0</v>
      </c>
      <c r="AO101">
        <f t="shared" si="33"/>
        <v>4</v>
      </c>
      <c r="AP101">
        <f t="shared" si="33"/>
        <v>13</v>
      </c>
      <c r="AQ101">
        <f t="shared" si="33"/>
        <v>0</v>
      </c>
      <c r="AR101">
        <f t="shared" si="33"/>
        <v>0</v>
      </c>
      <c r="AT101" t="s">
        <v>465</v>
      </c>
      <c r="AU101">
        <f>SUM(X101:AR101)</f>
        <v>148</v>
      </c>
    </row>
    <row r="103" spans="1:47" x14ac:dyDescent="0.2">
      <c r="W103" t="s">
        <v>466</v>
      </c>
      <c r="X103">
        <f t="shared" ref="X103:AR103" si="34">X3</f>
        <v>1</v>
      </c>
      <c r="Y103">
        <f t="shared" si="34"/>
        <v>2</v>
      </c>
      <c r="Z103">
        <f t="shared" si="34"/>
        <v>3</v>
      </c>
      <c r="AA103">
        <f t="shared" si="34"/>
        <v>4</v>
      </c>
      <c r="AB103">
        <f t="shared" si="34"/>
        <v>5</v>
      </c>
      <c r="AC103">
        <f t="shared" si="34"/>
        <v>6</v>
      </c>
      <c r="AD103">
        <f t="shared" si="34"/>
        <v>7</v>
      </c>
      <c r="AE103">
        <f t="shared" si="34"/>
        <v>8</v>
      </c>
      <c r="AF103">
        <f t="shared" si="34"/>
        <v>9</v>
      </c>
      <c r="AG103">
        <f t="shared" si="34"/>
        <v>10</v>
      </c>
      <c r="AH103">
        <f t="shared" si="34"/>
        <v>11</v>
      </c>
      <c r="AI103">
        <f t="shared" si="34"/>
        <v>12</v>
      </c>
      <c r="AJ103">
        <f t="shared" si="34"/>
        <v>13</v>
      </c>
      <c r="AK103">
        <f t="shared" si="34"/>
        <v>14</v>
      </c>
      <c r="AL103">
        <f t="shared" si="34"/>
        <v>15</v>
      </c>
      <c r="AM103">
        <f t="shared" si="34"/>
        <v>16</v>
      </c>
      <c r="AN103">
        <f t="shared" si="34"/>
        <v>17</v>
      </c>
      <c r="AO103">
        <f t="shared" si="34"/>
        <v>18</v>
      </c>
      <c r="AP103">
        <f t="shared" si="34"/>
        <v>19</v>
      </c>
      <c r="AQ103">
        <f t="shared" si="34"/>
        <v>20</v>
      </c>
      <c r="AR103">
        <f t="shared" si="34"/>
        <v>21</v>
      </c>
    </row>
    <row r="105" spans="1:47" ht="16" x14ac:dyDescent="0.2">
      <c r="W105" s="29" t="s">
        <v>480</v>
      </c>
      <c r="X105">
        <f t="shared" ref="X105:AM110" si="35">SUMIF($B$4:$B$99,$W105,X$4:X$99)</f>
        <v>0</v>
      </c>
      <c r="Y105">
        <f t="shared" si="35"/>
        <v>0</v>
      </c>
      <c r="Z105">
        <f t="shared" si="35"/>
        <v>0</v>
      </c>
      <c r="AA105">
        <f t="shared" si="35"/>
        <v>0</v>
      </c>
      <c r="AB105">
        <f t="shared" si="35"/>
        <v>0</v>
      </c>
      <c r="AC105">
        <f t="shared" si="35"/>
        <v>0</v>
      </c>
      <c r="AD105">
        <f t="shared" si="35"/>
        <v>0</v>
      </c>
      <c r="AE105">
        <f t="shared" si="35"/>
        <v>0</v>
      </c>
      <c r="AF105">
        <f t="shared" si="35"/>
        <v>1</v>
      </c>
      <c r="AG105">
        <f t="shared" si="35"/>
        <v>0</v>
      </c>
      <c r="AH105">
        <f t="shared" si="35"/>
        <v>0</v>
      </c>
      <c r="AI105">
        <f t="shared" si="35"/>
        <v>0</v>
      </c>
      <c r="AJ105">
        <f t="shared" si="35"/>
        <v>0</v>
      </c>
      <c r="AK105">
        <f t="shared" si="35"/>
        <v>0</v>
      </c>
      <c r="AL105">
        <f t="shared" si="35"/>
        <v>2</v>
      </c>
      <c r="AM105">
        <f t="shared" si="35"/>
        <v>0</v>
      </c>
      <c r="AN105">
        <f t="shared" ref="AN105:AR105" si="36">SUMIF($B$4:$B$99,$W105,AN$4:AN$99)</f>
        <v>0</v>
      </c>
      <c r="AO105">
        <f t="shared" si="36"/>
        <v>0</v>
      </c>
      <c r="AP105">
        <f t="shared" si="36"/>
        <v>0</v>
      </c>
      <c r="AQ105">
        <f t="shared" si="36"/>
        <v>0</v>
      </c>
      <c r="AR105">
        <f t="shared" si="36"/>
        <v>0</v>
      </c>
    </row>
    <row r="106" spans="1:47" ht="16" x14ac:dyDescent="0.2">
      <c r="W106" s="29" t="s">
        <v>86</v>
      </c>
      <c r="X106">
        <f t="shared" si="35"/>
        <v>0</v>
      </c>
      <c r="Y106">
        <f t="shared" si="35"/>
        <v>0</v>
      </c>
      <c r="Z106">
        <f t="shared" si="35"/>
        <v>0</v>
      </c>
      <c r="AA106">
        <f t="shared" si="35"/>
        <v>0</v>
      </c>
      <c r="AB106">
        <f t="shared" si="35"/>
        <v>0</v>
      </c>
      <c r="AC106">
        <f t="shared" si="35"/>
        <v>0</v>
      </c>
      <c r="AD106">
        <f t="shared" si="35"/>
        <v>0</v>
      </c>
      <c r="AE106">
        <f t="shared" si="35"/>
        <v>0</v>
      </c>
      <c r="AF106">
        <f t="shared" si="35"/>
        <v>0</v>
      </c>
      <c r="AG106">
        <f t="shared" si="35"/>
        <v>0</v>
      </c>
      <c r="AH106">
        <f t="shared" ref="AH106:AR110" si="37">SUMIF($B$4:$B$99,$W106,AH$4:AH$99)</f>
        <v>0</v>
      </c>
      <c r="AI106">
        <f t="shared" si="37"/>
        <v>0</v>
      </c>
      <c r="AJ106">
        <f t="shared" si="37"/>
        <v>0</v>
      </c>
      <c r="AK106">
        <f t="shared" si="37"/>
        <v>0</v>
      </c>
      <c r="AL106">
        <f t="shared" si="37"/>
        <v>0</v>
      </c>
      <c r="AM106">
        <f t="shared" si="37"/>
        <v>0</v>
      </c>
      <c r="AN106">
        <f t="shared" si="37"/>
        <v>0</v>
      </c>
      <c r="AO106">
        <f t="shared" si="37"/>
        <v>0</v>
      </c>
      <c r="AP106">
        <f t="shared" si="37"/>
        <v>0</v>
      </c>
      <c r="AQ106">
        <f t="shared" si="37"/>
        <v>0</v>
      </c>
      <c r="AR106">
        <f t="shared" si="37"/>
        <v>0</v>
      </c>
    </row>
    <row r="107" spans="1:47" ht="16" x14ac:dyDescent="0.2">
      <c r="W107" s="29" t="s">
        <v>77</v>
      </c>
      <c r="X107">
        <f t="shared" si="35"/>
        <v>0</v>
      </c>
      <c r="Y107">
        <f t="shared" si="35"/>
        <v>0</v>
      </c>
      <c r="Z107">
        <f t="shared" si="35"/>
        <v>0</v>
      </c>
      <c r="AA107">
        <f t="shared" si="35"/>
        <v>0</v>
      </c>
      <c r="AB107">
        <f t="shared" si="35"/>
        <v>2</v>
      </c>
      <c r="AC107">
        <f t="shared" si="35"/>
        <v>0</v>
      </c>
      <c r="AD107">
        <f t="shared" si="35"/>
        <v>0</v>
      </c>
      <c r="AE107">
        <f t="shared" si="35"/>
        <v>0</v>
      </c>
      <c r="AF107">
        <f t="shared" si="35"/>
        <v>0</v>
      </c>
      <c r="AG107">
        <f t="shared" si="35"/>
        <v>4</v>
      </c>
      <c r="AH107">
        <f t="shared" si="37"/>
        <v>0</v>
      </c>
      <c r="AI107">
        <f t="shared" si="37"/>
        <v>1</v>
      </c>
      <c r="AJ107">
        <f t="shared" si="37"/>
        <v>0</v>
      </c>
      <c r="AK107">
        <f t="shared" si="37"/>
        <v>0</v>
      </c>
      <c r="AL107">
        <f t="shared" si="37"/>
        <v>11</v>
      </c>
      <c r="AM107">
        <f t="shared" si="37"/>
        <v>0</v>
      </c>
      <c r="AN107">
        <f t="shared" si="37"/>
        <v>0</v>
      </c>
      <c r="AO107">
        <f t="shared" si="37"/>
        <v>0</v>
      </c>
      <c r="AP107">
        <f t="shared" si="37"/>
        <v>0</v>
      </c>
      <c r="AQ107">
        <f t="shared" si="37"/>
        <v>0</v>
      </c>
      <c r="AR107">
        <f t="shared" si="37"/>
        <v>0</v>
      </c>
    </row>
    <row r="108" spans="1:47" ht="16" x14ac:dyDescent="0.2">
      <c r="W108" s="29" t="s">
        <v>84</v>
      </c>
      <c r="X108">
        <f t="shared" si="35"/>
        <v>0</v>
      </c>
      <c r="Y108">
        <f t="shared" si="35"/>
        <v>0</v>
      </c>
      <c r="Z108">
        <f t="shared" si="35"/>
        <v>0</v>
      </c>
      <c r="AA108">
        <f t="shared" si="35"/>
        <v>0</v>
      </c>
      <c r="AB108">
        <f t="shared" si="35"/>
        <v>0</v>
      </c>
      <c r="AC108">
        <f t="shared" si="35"/>
        <v>0</v>
      </c>
      <c r="AD108">
        <f t="shared" si="35"/>
        <v>0</v>
      </c>
      <c r="AE108">
        <f t="shared" si="35"/>
        <v>0</v>
      </c>
      <c r="AF108">
        <f t="shared" si="35"/>
        <v>0</v>
      </c>
      <c r="AG108">
        <f t="shared" si="35"/>
        <v>0</v>
      </c>
      <c r="AH108">
        <f t="shared" si="37"/>
        <v>0</v>
      </c>
      <c r="AI108">
        <f t="shared" si="37"/>
        <v>0</v>
      </c>
      <c r="AJ108">
        <f t="shared" si="37"/>
        <v>0</v>
      </c>
      <c r="AK108">
        <f t="shared" si="37"/>
        <v>0</v>
      </c>
      <c r="AL108">
        <f t="shared" si="37"/>
        <v>0</v>
      </c>
      <c r="AM108">
        <f t="shared" si="37"/>
        <v>0</v>
      </c>
      <c r="AN108">
        <f t="shared" si="37"/>
        <v>0</v>
      </c>
      <c r="AO108">
        <f t="shared" si="37"/>
        <v>0</v>
      </c>
      <c r="AP108">
        <f t="shared" si="37"/>
        <v>0</v>
      </c>
      <c r="AQ108">
        <f t="shared" si="37"/>
        <v>0</v>
      </c>
      <c r="AR108">
        <f t="shared" si="37"/>
        <v>0</v>
      </c>
    </row>
    <row r="109" spans="1:47" ht="16" x14ac:dyDescent="0.2">
      <c r="W109" s="29" t="s">
        <v>69</v>
      </c>
      <c r="X109">
        <f t="shared" si="35"/>
        <v>0</v>
      </c>
      <c r="Y109">
        <f t="shared" si="35"/>
        <v>0</v>
      </c>
      <c r="Z109">
        <f t="shared" si="35"/>
        <v>0</v>
      </c>
      <c r="AA109">
        <f t="shared" si="35"/>
        <v>0</v>
      </c>
      <c r="AB109">
        <f t="shared" si="35"/>
        <v>0</v>
      </c>
      <c r="AC109">
        <f t="shared" si="35"/>
        <v>0</v>
      </c>
      <c r="AD109">
        <f t="shared" si="35"/>
        <v>0</v>
      </c>
      <c r="AE109">
        <f t="shared" si="35"/>
        <v>3</v>
      </c>
      <c r="AF109">
        <f t="shared" si="35"/>
        <v>2</v>
      </c>
      <c r="AG109">
        <f t="shared" si="35"/>
        <v>1</v>
      </c>
      <c r="AH109">
        <f t="shared" si="37"/>
        <v>0</v>
      </c>
      <c r="AI109">
        <f t="shared" si="37"/>
        <v>0</v>
      </c>
      <c r="AJ109">
        <f t="shared" si="37"/>
        <v>1</v>
      </c>
      <c r="AK109">
        <f t="shared" si="37"/>
        <v>0</v>
      </c>
      <c r="AL109">
        <f t="shared" si="37"/>
        <v>8</v>
      </c>
      <c r="AM109">
        <f t="shared" si="37"/>
        <v>0</v>
      </c>
      <c r="AN109">
        <f t="shared" si="37"/>
        <v>0</v>
      </c>
      <c r="AO109">
        <f t="shared" si="37"/>
        <v>0</v>
      </c>
      <c r="AP109">
        <f t="shared" si="37"/>
        <v>0</v>
      </c>
      <c r="AQ109">
        <f t="shared" si="37"/>
        <v>0</v>
      </c>
      <c r="AR109">
        <f t="shared" si="37"/>
        <v>0</v>
      </c>
    </row>
    <row r="110" spans="1:47" ht="16" x14ac:dyDescent="0.2">
      <c r="W110" s="29" t="s">
        <v>2</v>
      </c>
      <c r="X110">
        <f t="shared" si="35"/>
        <v>13</v>
      </c>
      <c r="Y110">
        <f t="shared" si="35"/>
        <v>4</v>
      </c>
      <c r="Z110">
        <f t="shared" si="35"/>
        <v>0</v>
      </c>
      <c r="AA110">
        <f t="shared" si="35"/>
        <v>0</v>
      </c>
      <c r="AB110">
        <f t="shared" si="35"/>
        <v>6</v>
      </c>
      <c r="AC110">
        <f t="shared" si="35"/>
        <v>0</v>
      </c>
      <c r="AD110">
        <f t="shared" si="35"/>
        <v>8</v>
      </c>
      <c r="AE110">
        <f t="shared" si="35"/>
        <v>0</v>
      </c>
      <c r="AF110">
        <f t="shared" si="35"/>
        <v>11</v>
      </c>
      <c r="AG110">
        <f t="shared" si="35"/>
        <v>18</v>
      </c>
      <c r="AH110">
        <f t="shared" si="37"/>
        <v>5</v>
      </c>
      <c r="AI110">
        <f t="shared" si="37"/>
        <v>0</v>
      </c>
      <c r="AJ110">
        <f t="shared" si="37"/>
        <v>1</v>
      </c>
      <c r="AK110">
        <f t="shared" si="37"/>
        <v>0</v>
      </c>
      <c r="AL110">
        <f t="shared" si="37"/>
        <v>29</v>
      </c>
      <c r="AM110">
        <f t="shared" si="37"/>
        <v>0</v>
      </c>
      <c r="AN110">
        <f t="shared" si="37"/>
        <v>0</v>
      </c>
      <c r="AO110">
        <f t="shared" si="37"/>
        <v>4</v>
      </c>
      <c r="AP110">
        <f t="shared" si="37"/>
        <v>13</v>
      </c>
      <c r="AQ110">
        <f t="shared" si="37"/>
        <v>0</v>
      </c>
      <c r="AR110">
        <f t="shared" si="37"/>
        <v>0</v>
      </c>
    </row>
    <row r="112" spans="1:47" ht="16" x14ac:dyDescent="0.2">
      <c r="W112" s="29" t="s">
        <v>141</v>
      </c>
      <c r="X112" s="91">
        <f>SUM(X106:X110)</f>
        <v>13</v>
      </c>
      <c r="Y112" s="91">
        <f t="shared" ref="Y112:AR112" si="38">SUM(Y106:Y110)</f>
        <v>4</v>
      </c>
      <c r="Z112" s="91">
        <f t="shared" si="38"/>
        <v>0</v>
      </c>
      <c r="AA112" s="91">
        <f t="shared" si="38"/>
        <v>0</v>
      </c>
      <c r="AB112" s="91">
        <f t="shared" si="38"/>
        <v>8</v>
      </c>
      <c r="AC112" s="91"/>
      <c r="AD112" s="91">
        <f t="shared" si="38"/>
        <v>8</v>
      </c>
      <c r="AE112" s="91">
        <f t="shared" si="38"/>
        <v>3</v>
      </c>
      <c r="AF112" s="91">
        <f t="shared" si="38"/>
        <v>13</v>
      </c>
      <c r="AG112" s="91">
        <f t="shared" si="38"/>
        <v>23</v>
      </c>
      <c r="AH112" s="91">
        <f t="shared" si="38"/>
        <v>5</v>
      </c>
      <c r="AI112" s="91">
        <f t="shared" ref="AI112" si="39">SUM(AI106:AI110)</f>
        <v>1</v>
      </c>
      <c r="AJ112" s="91">
        <f t="shared" si="38"/>
        <v>2</v>
      </c>
      <c r="AK112" s="91">
        <f t="shared" si="38"/>
        <v>0</v>
      </c>
      <c r="AL112" s="91">
        <f t="shared" si="38"/>
        <v>48</v>
      </c>
      <c r="AM112" s="91">
        <f t="shared" si="38"/>
        <v>0</v>
      </c>
      <c r="AN112" s="91">
        <f t="shared" si="38"/>
        <v>0</v>
      </c>
      <c r="AO112" s="91">
        <f t="shared" si="38"/>
        <v>4</v>
      </c>
      <c r="AP112" s="91">
        <f t="shared" si="38"/>
        <v>13</v>
      </c>
      <c r="AQ112" s="91">
        <f t="shared" si="38"/>
        <v>0</v>
      </c>
      <c r="AR112" s="91">
        <f t="shared" si="38"/>
        <v>0</v>
      </c>
      <c r="AT112" t="s">
        <v>465</v>
      </c>
      <c r="AU112">
        <f>SUM(X112:AR112)</f>
        <v>145</v>
      </c>
    </row>
    <row r="113" spans="23:44" ht="16" x14ac:dyDescent="0.2">
      <c r="W113" s="29" t="s">
        <v>464</v>
      </c>
      <c r="X113" s="91">
        <f>X101-X112</f>
        <v>0</v>
      </c>
      <c r="Y113" s="91">
        <f t="shared" ref="Y113:AR113" si="40">Y101-Y112</f>
        <v>0</v>
      </c>
      <c r="Z113" s="91">
        <f t="shared" si="40"/>
        <v>0</v>
      </c>
      <c r="AA113" s="91">
        <f t="shared" si="40"/>
        <v>0</v>
      </c>
      <c r="AB113" s="91">
        <f t="shared" si="40"/>
        <v>0</v>
      </c>
      <c r="AC113" s="91"/>
      <c r="AD113" s="91">
        <f t="shared" si="40"/>
        <v>0</v>
      </c>
      <c r="AE113" s="91">
        <f t="shared" si="40"/>
        <v>0</v>
      </c>
      <c r="AF113" s="91">
        <f t="shared" si="40"/>
        <v>1</v>
      </c>
      <c r="AG113" s="91">
        <f t="shared" si="40"/>
        <v>0</v>
      </c>
      <c r="AH113" s="91">
        <f t="shared" si="40"/>
        <v>0</v>
      </c>
      <c r="AI113" s="91">
        <f t="shared" si="40"/>
        <v>0</v>
      </c>
      <c r="AJ113" s="91">
        <f t="shared" si="40"/>
        <v>0</v>
      </c>
      <c r="AK113" s="91">
        <f t="shared" si="40"/>
        <v>0</v>
      </c>
      <c r="AL113" s="91">
        <f t="shared" si="40"/>
        <v>2</v>
      </c>
      <c r="AM113" s="91">
        <f t="shared" si="40"/>
        <v>0</v>
      </c>
      <c r="AN113" s="91">
        <f t="shared" si="40"/>
        <v>0</v>
      </c>
      <c r="AO113" s="91">
        <f t="shared" si="40"/>
        <v>0</v>
      </c>
      <c r="AP113" s="91">
        <f t="shared" si="40"/>
        <v>0</v>
      </c>
      <c r="AQ113" s="91">
        <f t="shared" si="40"/>
        <v>0</v>
      </c>
      <c r="AR113" s="91">
        <f t="shared" si="40"/>
        <v>0</v>
      </c>
    </row>
  </sheetData>
  <sortState ref="A4:AR99">
    <sortCondition ref="A3:A99"/>
    <sortCondition ref="E3:E99"/>
  </sortState>
  <mergeCells count="1">
    <mergeCell ref="A1:N1"/>
  </mergeCells>
  <printOptions horizontalCentered="1"/>
  <pageMargins left="0.25" right="0.25" top="0.75" bottom="0.75" header="0.3" footer="0.3"/>
  <pageSetup scale="74" fitToHeight="11" orientation="landscape" r:id="rId1"/>
  <headerFooter>
    <oddFooter>&amp;CTable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26"/>
  <sheetViews>
    <sheetView showGridLines="0" topLeftCell="A9" workbookViewId="0">
      <selection activeCell="A28" sqref="A28"/>
    </sheetView>
    <sheetView workbookViewId="1">
      <selection activeCell="D5" sqref="D5"/>
    </sheetView>
    <sheetView workbookViewId="2">
      <selection sqref="A1:H1"/>
    </sheetView>
  </sheetViews>
  <sheetFormatPr baseColWidth="10" defaultColWidth="8.83203125" defaultRowHeight="15" x14ac:dyDescent="0.2"/>
  <cols>
    <col min="1" max="1" width="49.83203125" customWidth="1"/>
    <col min="2" max="2" width="9.83203125" customWidth="1"/>
    <col min="3" max="3" width="8.5" customWidth="1"/>
    <col min="4" max="4" width="13" customWidth="1"/>
    <col min="5" max="5" width="8.83203125" customWidth="1"/>
    <col min="6" max="6" width="3.6640625" customWidth="1"/>
    <col min="7" max="7" width="2.5" customWidth="1"/>
    <col min="8" max="8" width="48.5" customWidth="1"/>
    <col min="9" max="10" width="7.6640625" customWidth="1"/>
    <col min="11" max="11" width="10.5" customWidth="1"/>
    <col min="12" max="12" width="5.6640625" customWidth="1"/>
    <col min="13" max="13" width="7.6640625" customWidth="1"/>
    <col min="14" max="14" width="1.6640625" customWidth="1"/>
    <col min="15" max="15" width="45.5" customWidth="1"/>
    <col min="16" max="16" width="8.33203125" customWidth="1"/>
    <col min="18" max="18" width="8.83203125" customWidth="1"/>
  </cols>
  <sheetData>
    <row r="1" spans="1:20" ht="18.75" customHeight="1" x14ac:dyDescent="0.25">
      <c r="A1" s="169" t="s">
        <v>446</v>
      </c>
      <c r="B1" s="169"/>
      <c r="C1" s="169"/>
      <c r="D1" s="169"/>
      <c r="E1" s="169"/>
      <c r="F1" s="169"/>
      <c r="G1" s="169"/>
      <c r="H1" s="169"/>
      <c r="I1" s="169"/>
      <c r="J1" s="169"/>
      <c r="K1" s="169"/>
      <c r="L1" s="169"/>
      <c r="M1" s="169"/>
    </row>
    <row r="2" spans="1:20" ht="19" x14ac:dyDescent="0.25">
      <c r="H2" s="168"/>
      <c r="I2" s="168"/>
      <c r="J2" s="168"/>
      <c r="K2" s="168"/>
      <c r="L2" s="168"/>
      <c r="M2" s="168"/>
    </row>
    <row r="3" spans="1:20" x14ac:dyDescent="0.2">
      <c r="A3" s="167" t="s">
        <v>161</v>
      </c>
      <c r="B3" s="167"/>
      <c r="C3" s="167"/>
      <c r="D3" s="167"/>
      <c r="E3" s="167"/>
      <c r="H3" s="167" t="s">
        <v>149</v>
      </c>
      <c r="I3" s="167"/>
      <c r="J3" s="167"/>
      <c r="K3" s="167"/>
      <c r="L3" s="167"/>
      <c r="M3" s="167"/>
      <c r="O3" s="167" t="s">
        <v>522</v>
      </c>
      <c r="P3" s="167"/>
      <c r="Q3" s="167"/>
      <c r="R3" s="167"/>
      <c r="S3" s="167"/>
      <c r="T3" s="167"/>
    </row>
    <row r="4" spans="1:20" ht="15.75" customHeight="1" thickBot="1" x14ac:dyDescent="0.25">
      <c r="B4" s="166"/>
      <c r="C4" s="166"/>
      <c r="D4" s="166"/>
      <c r="E4" s="166"/>
      <c r="I4" s="77"/>
      <c r="J4" s="77"/>
      <c r="K4" s="77"/>
      <c r="P4" s="77"/>
      <c r="Q4" s="77"/>
      <c r="R4" s="77"/>
    </row>
    <row r="5" spans="1:20" ht="18" thickTop="1" thickBot="1" x14ac:dyDescent="0.25">
      <c r="A5" s="29" t="s">
        <v>150</v>
      </c>
      <c r="B5" s="27" t="s">
        <v>89</v>
      </c>
      <c r="C5" s="28" t="s">
        <v>6</v>
      </c>
      <c r="D5" s="28" t="s">
        <v>447</v>
      </c>
      <c r="E5" s="85" t="s">
        <v>141</v>
      </c>
      <c r="H5" s="29" t="s">
        <v>150</v>
      </c>
      <c r="I5" s="27" t="s">
        <v>89</v>
      </c>
      <c r="J5" s="28" t="s">
        <v>6</v>
      </c>
      <c r="K5" s="83" t="s">
        <v>447</v>
      </c>
      <c r="L5" s="78" t="s">
        <v>141</v>
      </c>
      <c r="O5" s="29" t="s">
        <v>150</v>
      </c>
      <c r="P5" s="27" t="s">
        <v>89</v>
      </c>
      <c r="Q5" s="28" t="s">
        <v>6</v>
      </c>
      <c r="R5" s="83" t="s">
        <v>447</v>
      </c>
      <c r="S5" s="78" t="s">
        <v>141</v>
      </c>
    </row>
    <row r="6" spans="1:20" ht="16" thickTop="1" x14ac:dyDescent="0.2">
      <c r="A6" s="24" t="s">
        <v>148</v>
      </c>
      <c r="B6" s="50" t="str">
        <f>I6&amp;" ("&amp;P6*100&amp;"%)"</f>
        <v>41 (43%)</v>
      </c>
      <c r="C6" s="51" t="str">
        <f t="shared" ref="C6:E8" si="0">J6&amp;" ("&amp;Q6*100&amp;"%)"</f>
        <v>55 (57%)</v>
      </c>
      <c r="D6" s="51" t="str">
        <f t="shared" si="0"/>
        <v>0 (0%)</v>
      </c>
      <c r="E6" s="52" t="str">
        <f t="shared" si="0"/>
        <v>96 (100%)</v>
      </c>
      <c r="H6" s="24" t="s">
        <v>148</v>
      </c>
      <c r="I6" s="4">
        <f>COUNTIF('Table of References'!$M$4:$M$99,Analysis!I$5)</f>
        <v>41</v>
      </c>
      <c r="J6" s="5">
        <f>COUNTIF('Table of References'!$M$4:$M$99,Analysis!J$5)</f>
        <v>55</v>
      </c>
      <c r="K6" s="5">
        <f>COUNTIF('Table of References'!$M$4:$M$99,Analysis!K$5)</f>
        <v>0</v>
      </c>
      <c r="L6" s="6">
        <f>SUM(I6:K6)</f>
        <v>96</v>
      </c>
      <c r="O6" s="24" t="s">
        <v>148</v>
      </c>
      <c r="P6" s="64">
        <f>ROUND((I6/$L6),2)</f>
        <v>0.43</v>
      </c>
      <c r="Q6" s="65">
        <f t="shared" ref="Q6:R6" si="1">ROUND((J6/$L6),2)</f>
        <v>0.56999999999999995</v>
      </c>
      <c r="R6" s="65">
        <f t="shared" si="1"/>
        <v>0</v>
      </c>
      <c r="S6" s="66">
        <f>SUM(P6:R6)</f>
        <v>1</v>
      </c>
    </row>
    <row r="7" spans="1:20" ht="33" customHeight="1" x14ac:dyDescent="0.2">
      <c r="A7" s="42" t="s">
        <v>166</v>
      </c>
      <c r="B7" s="53" t="str">
        <f t="shared" ref="B7:B8" si="2">I7&amp;" ("&amp;P7*100&amp;"%)"</f>
        <v>85 (89%)</v>
      </c>
      <c r="C7" s="54" t="str">
        <f t="shared" ref="C7:C8" si="3">J7&amp;" ("&amp;Q7*100&amp;"%)"</f>
        <v>0 (0%)</v>
      </c>
      <c r="D7" s="54" t="str">
        <f t="shared" ref="D7:D8" si="4">K7&amp;" ("&amp;R7*100&amp;"%)"</f>
        <v>11 (11%)</v>
      </c>
      <c r="E7" s="55" t="str">
        <f t="shared" si="0"/>
        <v>96 (100%)</v>
      </c>
      <c r="H7" s="42" t="s">
        <v>165</v>
      </c>
      <c r="I7" s="7">
        <f>COUNTIF('Table of References'!$N$4:$N$99,Analysis!I$5)</f>
        <v>85</v>
      </c>
      <c r="J7" s="8">
        <f>COUNTIF('Table of References'!$N$4:$N$99,Analysis!J$5)</f>
        <v>0</v>
      </c>
      <c r="K7" s="8">
        <f>COUNTIF('Table of References'!$N$4:$N$99,Analysis!K$5)</f>
        <v>11</v>
      </c>
      <c r="L7" s="9">
        <f t="shared" ref="L7:L8" si="5">SUM(I7:K7)</f>
        <v>96</v>
      </c>
      <c r="O7" s="42" t="s">
        <v>165</v>
      </c>
      <c r="P7" s="160">
        <f t="shared" ref="P7:P8" si="6">ROUND((I7/$L7),2)</f>
        <v>0.89</v>
      </c>
      <c r="Q7" s="161">
        <f t="shared" ref="Q7:Q8" si="7">ROUND((J7/$L7),2)</f>
        <v>0</v>
      </c>
      <c r="R7" s="161">
        <f t="shared" ref="R7:R8" si="8">ROUND((K7/$L7),2)</f>
        <v>0.11</v>
      </c>
      <c r="S7" s="162">
        <f t="shared" ref="S7:S8" si="9">SUM(P7:R7)</f>
        <v>1</v>
      </c>
    </row>
    <row r="8" spans="1:20" ht="17" thickBot="1" x14ac:dyDescent="0.25">
      <c r="A8" s="79" t="s">
        <v>164</v>
      </c>
      <c r="B8" s="56" t="str">
        <f t="shared" si="2"/>
        <v>34 (83%)</v>
      </c>
      <c r="C8" s="57" t="str">
        <f t="shared" si="3"/>
        <v>0 (0%)</v>
      </c>
      <c r="D8" s="57" t="str">
        <f t="shared" si="4"/>
        <v>7 (17%)</v>
      </c>
      <c r="E8" s="58" t="str">
        <f t="shared" si="0"/>
        <v>41 (100%)</v>
      </c>
      <c r="H8" s="79" t="s">
        <v>521</v>
      </c>
      <c r="I8" s="10">
        <f>COUNTIF('Table of References'!$T$4:$T$99,"YesYes")</f>
        <v>34</v>
      </c>
      <c r="J8" s="11">
        <f>COUNTIF('Table of References'!$T$4:$T$99,"YesNo")</f>
        <v>0</v>
      </c>
      <c r="K8" s="11">
        <f>COUNTIF('Table of References'!$T$4:$T$99,"YesUnclear")</f>
        <v>7</v>
      </c>
      <c r="L8" s="12">
        <f t="shared" si="5"/>
        <v>41</v>
      </c>
      <c r="O8" s="79" t="s">
        <v>521</v>
      </c>
      <c r="P8" s="67">
        <f t="shared" si="6"/>
        <v>0.83</v>
      </c>
      <c r="Q8" s="68">
        <f t="shared" si="7"/>
        <v>0</v>
      </c>
      <c r="R8" s="68">
        <f t="shared" si="8"/>
        <v>0.17</v>
      </c>
      <c r="S8" s="163">
        <f t="shared" si="9"/>
        <v>1</v>
      </c>
    </row>
    <row r="9" spans="1:20" ht="16" thickTop="1" x14ac:dyDescent="0.2">
      <c r="B9" s="63"/>
      <c r="C9" s="63"/>
      <c r="D9" s="63"/>
      <c r="E9" s="63"/>
    </row>
    <row r="11" spans="1:20" x14ac:dyDescent="0.2">
      <c r="A11" s="167" t="s">
        <v>162</v>
      </c>
      <c r="B11" s="167"/>
      <c r="C11" s="167"/>
      <c r="D11" s="167"/>
      <c r="E11" s="167"/>
      <c r="H11" s="167" t="s">
        <v>154</v>
      </c>
      <c r="I11" s="167"/>
      <c r="J11" s="167"/>
      <c r="K11" s="167"/>
      <c r="L11" s="167"/>
      <c r="M11" s="167"/>
      <c r="O11" s="167" t="s">
        <v>155</v>
      </c>
      <c r="P11" s="167"/>
      <c r="Q11" s="167"/>
      <c r="R11" s="167"/>
      <c r="S11" s="167"/>
      <c r="T11" s="167"/>
    </row>
    <row r="12" spans="1:20" ht="16" thickBot="1" x14ac:dyDescent="0.25">
      <c r="B12" s="166" t="s">
        <v>151</v>
      </c>
      <c r="C12" s="166"/>
      <c r="D12" s="166"/>
      <c r="E12" s="166"/>
      <c r="I12" s="166" t="s">
        <v>151</v>
      </c>
      <c r="J12" s="166"/>
      <c r="K12" s="166"/>
      <c r="L12" s="166"/>
      <c r="M12" s="166"/>
      <c r="P12" s="166" t="s">
        <v>151</v>
      </c>
      <c r="Q12" s="166"/>
      <c r="R12" s="166"/>
      <c r="S12" s="166"/>
      <c r="T12" s="166"/>
    </row>
    <row r="13" spans="1:20" ht="18" thickTop="1" thickBot="1" x14ac:dyDescent="0.25">
      <c r="A13" s="29" t="s">
        <v>152</v>
      </c>
      <c r="B13" s="27" t="s">
        <v>89</v>
      </c>
      <c r="C13" s="28" t="s">
        <v>18</v>
      </c>
      <c r="D13" s="28" t="s">
        <v>144</v>
      </c>
      <c r="E13" s="59" t="s">
        <v>141</v>
      </c>
      <c r="H13" s="29" t="s">
        <v>152</v>
      </c>
      <c r="I13" s="27" t="s">
        <v>89</v>
      </c>
      <c r="J13" s="28" t="s">
        <v>18</v>
      </c>
      <c r="K13" s="28" t="s">
        <v>144</v>
      </c>
      <c r="L13" s="37" t="s">
        <v>6</v>
      </c>
      <c r="M13" s="38" t="s">
        <v>141</v>
      </c>
      <c r="O13" s="29" t="s">
        <v>152</v>
      </c>
      <c r="P13" s="27" t="s">
        <v>89</v>
      </c>
      <c r="Q13" s="28" t="s">
        <v>18</v>
      </c>
      <c r="R13" s="28" t="s">
        <v>144</v>
      </c>
      <c r="S13" s="37" t="s">
        <v>6</v>
      </c>
      <c r="T13" s="38" t="s">
        <v>141</v>
      </c>
    </row>
    <row r="14" spans="1:20" ht="16" thickTop="1" x14ac:dyDescent="0.2">
      <c r="A14" s="24" t="s">
        <v>89</v>
      </c>
      <c r="B14" s="50" t="str">
        <f>I14&amp;" ("&amp;FIXED((P14*100),0)&amp;"%)"</f>
        <v>0 (0%)</v>
      </c>
      <c r="C14" s="51" t="str">
        <f>J14&amp;" ("&amp;FIXED((Q14*100),0)&amp;"%)"</f>
        <v>0 (0%)</v>
      </c>
      <c r="D14" s="51" t="str">
        <f>K14&amp;" ("&amp;FIXED((R14*100),0)&amp;"%)"</f>
        <v>0 (0%)</v>
      </c>
      <c r="E14" s="60">
        <f>M14</f>
        <v>0</v>
      </c>
      <c r="H14" s="24" t="s">
        <v>89</v>
      </c>
      <c r="I14" s="4">
        <f>COUNTIF('Table of References'!$U$4:$U$64,Analysis!$H14&amp;Analysis!I$13)</f>
        <v>0</v>
      </c>
      <c r="J14" s="5">
        <f>COUNTIF('Table of References'!$U$4:$U$64,Analysis!$H14&amp;Analysis!J$13)</f>
        <v>0</v>
      </c>
      <c r="K14" s="5">
        <f>COUNTIF('Table of References'!$U$4:$U$64,Analysis!$H14&amp;Analysis!K$13)</f>
        <v>0</v>
      </c>
      <c r="L14" s="6">
        <f>COUNTIF('Table of References'!$U$4:$U$64,Analysis!$H14&amp;Analysis!L$13)</f>
        <v>0</v>
      </c>
      <c r="M14" s="39">
        <f>SUM(I14:L14)</f>
        <v>0</v>
      </c>
      <c r="O14" s="24" t="s">
        <v>89</v>
      </c>
      <c r="P14" s="30">
        <f>IF($M14=0,0%,(I14/$M14))</f>
        <v>0</v>
      </c>
      <c r="Q14" s="31">
        <f t="shared" ref="Q14:S14" si="10">IF($M14=0,0%,(J14/$M14))</f>
        <v>0</v>
      </c>
      <c r="R14" s="31">
        <f t="shared" si="10"/>
        <v>0</v>
      </c>
      <c r="S14" s="44">
        <f t="shared" si="10"/>
        <v>0</v>
      </c>
      <c r="T14" s="47">
        <f>SUM(P14:S14)</f>
        <v>0</v>
      </c>
    </row>
    <row r="15" spans="1:20" x14ac:dyDescent="0.2">
      <c r="A15" s="25" t="s">
        <v>18</v>
      </c>
      <c r="B15" s="53" t="str">
        <f t="shared" ref="B15:B17" si="11">I15&amp;" ("&amp;FIXED((P15*100),0)&amp;"%)"</f>
        <v>0 (0%)</v>
      </c>
      <c r="C15" s="54" t="str">
        <f t="shared" ref="C15:C17" si="12">J15&amp;" ("&amp;FIXED((Q15*100),0)&amp;"%)"</f>
        <v>0 (0%)</v>
      </c>
      <c r="D15" s="54" t="str">
        <f t="shared" ref="D15:D17" si="13">K15&amp;" ("&amp;FIXED((R15*100),0)&amp;"%)"</f>
        <v>0 (0%)</v>
      </c>
      <c r="E15" s="61">
        <f>M15</f>
        <v>0</v>
      </c>
      <c r="H15" s="25" t="s">
        <v>18</v>
      </c>
      <c r="I15" s="7">
        <f>COUNTIF('Table of References'!$U$4:$U$64,Analysis!$H15&amp;Analysis!I$13)</f>
        <v>0</v>
      </c>
      <c r="J15" s="8">
        <f>COUNTIF('Table of References'!$U$4:$U$64,Analysis!$H15&amp;Analysis!J$13)</f>
        <v>0</v>
      </c>
      <c r="K15" s="8">
        <f>COUNTIF('Table of References'!$U$4:$U$64,Analysis!$H15&amp;Analysis!K$13)</f>
        <v>0</v>
      </c>
      <c r="L15" s="9">
        <f>COUNTIF('Table of References'!$U$4:$U$64,Analysis!$H15&amp;Analysis!L$13)</f>
        <v>0</v>
      </c>
      <c r="M15" s="40">
        <f t="shared" ref="M15:M17" si="14">SUM(I15:L15)</f>
        <v>0</v>
      </c>
      <c r="O15" s="25" t="s">
        <v>18</v>
      </c>
      <c r="P15" s="32">
        <f t="shared" ref="P15:P17" si="15">IF($M15=0,0%,(I15/$M15))</f>
        <v>0</v>
      </c>
      <c r="Q15" s="33">
        <f t="shared" ref="Q15:Q17" si="16">IF($M15=0,0%,(J15/$M15))</f>
        <v>0</v>
      </c>
      <c r="R15" s="33">
        <f t="shared" ref="R15:R17" si="17">IF($M15=0,0%,(K15/$M15))</f>
        <v>0</v>
      </c>
      <c r="S15" s="45">
        <f t="shared" ref="S15:S17" si="18">IF($M15=0,0%,(L15/$M15))</f>
        <v>0</v>
      </c>
      <c r="T15" s="48">
        <f t="shared" ref="T15:T17" si="19">SUM(P15:S15)</f>
        <v>0</v>
      </c>
    </row>
    <row r="16" spans="1:20" x14ac:dyDescent="0.2">
      <c r="A16" s="25" t="s">
        <v>144</v>
      </c>
      <c r="B16" s="53" t="str">
        <f t="shared" si="11"/>
        <v>0 (0%)</v>
      </c>
      <c r="C16" s="54" t="str">
        <f t="shared" si="12"/>
        <v>0 (0%)</v>
      </c>
      <c r="D16" s="54" t="str">
        <f t="shared" si="13"/>
        <v>0 (0%)</v>
      </c>
      <c r="E16" s="61">
        <f>M16</f>
        <v>0</v>
      </c>
      <c r="H16" s="25" t="s">
        <v>144</v>
      </c>
      <c r="I16" s="7">
        <f>COUNTIF('Table of References'!$U$4:$U$64,Analysis!$H16&amp;Analysis!I$13)</f>
        <v>0</v>
      </c>
      <c r="J16" s="8">
        <f>COUNTIF('Table of References'!$U$4:$U$64,Analysis!$H16&amp;Analysis!J$13)</f>
        <v>0</v>
      </c>
      <c r="K16" s="8">
        <f>COUNTIF('Table of References'!$U$4:$U$64,Analysis!$H16&amp;Analysis!K$13)</f>
        <v>0</v>
      </c>
      <c r="L16" s="9">
        <f>COUNTIF('Table of References'!$U$4:$U$64,Analysis!$H16&amp;Analysis!L$13)</f>
        <v>0</v>
      </c>
      <c r="M16" s="40">
        <f t="shared" si="14"/>
        <v>0</v>
      </c>
      <c r="O16" s="25" t="s">
        <v>144</v>
      </c>
      <c r="P16" s="32">
        <f t="shared" si="15"/>
        <v>0</v>
      </c>
      <c r="Q16" s="33">
        <f t="shared" si="16"/>
        <v>0</v>
      </c>
      <c r="R16" s="33">
        <f t="shared" si="17"/>
        <v>0</v>
      </c>
      <c r="S16" s="45">
        <f t="shared" si="18"/>
        <v>0</v>
      </c>
      <c r="T16" s="48">
        <f t="shared" si="19"/>
        <v>0</v>
      </c>
    </row>
    <row r="17" spans="1:20" ht="16" thickBot="1" x14ac:dyDescent="0.25">
      <c r="A17" s="26" t="s">
        <v>6</v>
      </c>
      <c r="B17" s="56" t="str">
        <f t="shared" si="11"/>
        <v>0 (0%)</v>
      </c>
      <c r="C17" s="57" t="str">
        <f t="shared" si="12"/>
        <v>0 (0%)</v>
      </c>
      <c r="D17" s="57" t="str">
        <f t="shared" si="13"/>
        <v>0 (0%)</v>
      </c>
      <c r="E17" s="62">
        <f>M17</f>
        <v>0</v>
      </c>
      <c r="H17" s="26" t="s">
        <v>6</v>
      </c>
      <c r="I17" s="10">
        <f>COUNTIF('Table of References'!$U$4:$U$64,Analysis!$H17&amp;Analysis!I$13)</f>
        <v>0</v>
      </c>
      <c r="J17" s="11">
        <f>COUNTIF('Table of References'!$U$4:$U$64,Analysis!$H17&amp;Analysis!J$13)</f>
        <v>0</v>
      </c>
      <c r="K17" s="11">
        <f>COUNTIF('Table of References'!$U$4:$U$64,Analysis!$H17&amp;Analysis!K$13)</f>
        <v>0</v>
      </c>
      <c r="L17" s="12">
        <f>COUNTIF('Table of References'!$U$4:$U$64,Analysis!$H17&amp;Analysis!L$13)</f>
        <v>0</v>
      </c>
      <c r="M17" s="41">
        <f t="shared" si="14"/>
        <v>0</v>
      </c>
      <c r="O17" s="26" t="s">
        <v>6</v>
      </c>
      <c r="P17" s="34">
        <f t="shared" si="15"/>
        <v>0</v>
      </c>
      <c r="Q17" s="35">
        <f t="shared" si="16"/>
        <v>0</v>
      </c>
      <c r="R17" s="35">
        <f t="shared" si="17"/>
        <v>0</v>
      </c>
      <c r="S17" s="46">
        <f t="shared" si="18"/>
        <v>0</v>
      </c>
      <c r="T17" s="49">
        <f t="shared" si="19"/>
        <v>0</v>
      </c>
    </row>
    <row r="18" spans="1:20" ht="16" thickTop="1" x14ac:dyDescent="0.2"/>
    <row r="19" spans="1:20" x14ac:dyDescent="0.2">
      <c r="A19" s="167" t="s">
        <v>156</v>
      </c>
      <c r="B19" s="167"/>
      <c r="C19" s="167"/>
      <c r="D19" s="167"/>
      <c r="E19" s="167"/>
      <c r="H19" s="167" t="s">
        <v>157</v>
      </c>
      <c r="I19" s="167"/>
      <c r="J19" s="167"/>
      <c r="K19" s="167"/>
      <c r="L19" s="167"/>
      <c r="M19" s="167"/>
      <c r="O19" s="167" t="s">
        <v>160</v>
      </c>
      <c r="P19" s="167"/>
      <c r="Q19" s="167"/>
      <c r="R19" s="167"/>
      <c r="S19" s="167"/>
      <c r="T19" s="167"/>
    </row>
    <row r="20" spans="1:20" ht="16" thickBot="1" x14ac:dyDescent="0.25">
      <c r="B20" s="166" t="s">
        <v>151</v>
      </c>
      <c r="C20" s="166"/>
      <c r="D20" s="166"/>
      <c r="E20" s="166"/>
      <c r="I20" s="166" t="s">
        <v>151</v>
      </c>
      <c r="J20" s="166"/>
      <c r="K20" s="166"/>
      <c r="L20" s="166"/>
      <c r="M20" s="166"/>
      <c r="P20" s="166" t="s">
        <v>151</v>
      </c>
      <c r="Q20" s="166"/>
      <c r="R20" s="166"/>
      <c r="S20" s="166"/>
      <c r="T20" s="166"/>
    </row>
    <row r="21" spans="1:20" ht="18" thickTop="1" thickBot="1" x14ac:dyDescent="0.25">
      <c r="A21" s="29" t="s">
        <v>158</v>
      </c>
      <c r="B21" s="27" t="s">
        <v>89</v>
      </c>
      <c r="C21" s="28" t="s">
        <v>18</v>
      </c>
      <c r="D21" s="28" t="s">
        <v>144</v>
      </c>
      <c r="E21" s="59" t="s">
        <v>141</v>
      </c>
      <c r="H21" s="29" t="s">
        <v>158</v>
      </c>
      <c r="I21" s="27" t="s">
        <v>89</v>
      </c>
      <c r="J21" s="28" t="s">
        <v>18</v>
      </c>
      <c r="K21" s="28" t="s">
        <v>144</v>
      </c>
      <c r="L21" s="37" t="s">
        <v>6</v>
      </c>
      <c r="M21" s="38" t="s">
        <v>141</v>
      </c>
      <c r="O21" s="29" t="s">
        <v>158</v>
      </c>
      <c r="P21" s="27" t="s">
        <v>89</v>
      </c>
      <c r="Q21" s="28" t="s">
        <v>18</v>
      </c>
      <c r="R21" s="28" t="s">
        <v>144</v>
      </c>
      <c r="S21" s="37" t="s">
        <v>6</v>
      </c>
      <c r="T21" s="38" t="s">
        <v>141</v>
      </c>
    </row>
    <row r="22" spans="1:20" ht="16" thickTop="1" x14ac:dyDescent="0.2">
      <c r="A22" s="24" t="s">
        <v>89</v>
      </c>
      <c r="B22" s="50" t="str">
        <f>I22&amp;" ("&amp;FIXED((P22*100),0)&amp;"%)"</f>
        <v>0 (0%)</v>
      </c>
      <c r="C22" s="51" t="str">
        <f t="shared" ref="C22:C25" si="20">J22&amp;" ("&amp;FIXED((Q22*100),0)&amp;"%)"</f>
        <v>0 (0%)</v>
      </c>
      <c r="D22" s="51" t="str">
        <f t="shared" ref="D22:D25" si="21">K22&amp;" ("&amp;FIXED((R22*100),0)&amp;"%)"</f>
        <v>0 (0%)</v>
      </c>
      <c r="E22" s="60">
        <f>M22</f>
        <v>0</v>
      </c>
      <c r="H22" s="24" t="s">
        <v>89</v>
      </c>
      <c r="I22" s="4">
        <f>COUNTIF('Table of References'!$V$4:$V$64,Analysis!$H22&amp;Analysis!I$21)</f>
        <v>0</v>
      </c>
      <c r="J22" s="5">
        <f>COUNTIF('Table of References'!$V$4:$V$64,Analysis!$H22&amp;Analysis!J$21)</f>
        <v>0</v>
      </c>
      <c r="K22" s="5">
        <f>COUNTIF('Table of References'!$V$4:$V$64,Analysis!$H22&amp;Analysis!K$21)</f>
        <v>0</v>
      </c>
      <c r="L22" s="6">
        <f>COUNTIF('Table of References'!$V$4:$V$64,Analysis!$H22&amp;Analysis!L$21)</f>
        <v>0</v>
      </c>
      <c r="M22" s="39">
        <f>SUM(I22:L22)</f>
        <v>0</v>
      </c>
      <c r="O22" s="24" t="s">
        <v>89</v>
      </c>
      <c r="P22" s="30">
        <f>IF($M22=0,0%,I22/$M22)</f>
        <v>0</v>
      </c>
      <c r="Q22" s="31">
        <f t="shared" ref="Q22:S22" si="22">IF($M22=0,0%,J22/$M22)</f>
        <v>0</v>
      </c>
      <c r="R22" s="31">
        <f t="shared" si="22"/>
        <v>0</v>
      </c>
      <c r="S22" s="44">
        <f t="shared" si="22"/>
        <v>0</v>
      </c>
      <c r="T22" s="47">
        <f>SUM(P22:S22)</f>
        <v>0</v>
      </c>
    </row>
    <row r="23" spans="1:20" x14ac:dyDescent="0.2">
      <c r="A23" s="25" t="s">
        <v>18</v>
      </c>
      <c r="B23" s="53" t="str">
        <f t="shared" ref="B23:B25" si="23">I23&amp;" ("&amp;FIXED((P23*100),0)&amp;"%)"</f>
        <v>0 (0%)</v>
      </c>
      <c r="C23" s="54" t="str">
        <f t="shared" si="20"/>
        <v>0 (0%)</v>
      </c>
      <c r="D23" s="54" t="str">
        <f t="shared" si="21"/>
        <v>0 (0%)</v>
      </c>
      <c r="E23" s="61">
        <f>M23</f>
        <v>0</v>
      </c>
      <c r="H23" s="25" t="s">
        <v>18</v>
      </c>
      <c r="I23" s="7">
        <f>COUNTIF('Table of References'!$V$4:$V$64,Analysis!$H23&amp;Analysis!I$21)</f>
        <v>0</v>
      </c>
      <c r="J23" s="8">
        <f>COUNTIF('Table of References'!$V$4:$V$64,Analysis!$H23&amp;Analysis!J$21)</f>
        <v>0</v>
      </c>
      <c r="K23" s="8">
        <f>COUNTIF('Table of References'!$V$4:$V$64,Analysis!$H23&amp;Analysis!K$21)</f>
        <v>0</v>
      </c>
      <c r="L23" s="9">
        <f>COUNTIF('Table of References'!$V$4:$V$64,Analysis!$H23&amp;Analysis!L$21)</f>
        <v>0</v>
      </c>
      <c r="M23" s="40">
        <f t="shared" ref="M23:M25" si="24">SUM(I23:L23)</f>
        <v>0</v>
      </c>
      <c r="O23" s="25" t="s">
        <v>18</v>
      </c>
      <c r="P23" s="32">
        <f t="shared" ref="P23:P25" si="25">IF($M23=0,0%,I23/$M23)</f>
        <v>0</v>
      </c>
      <c r="Q23" s="33">
        <f t="shared" ref="Q23:Q25" si="26">IF($M23=0,0%,J23/$M23)</f>
        <v>0</v>
      </c>
      <c r="R23" s="33">
        <f t="shared" ref="R23:R25" si="27">IF($M23=0,0%,K23/$M23)</f>
        <v>0</v>
      </c>
      <c r="S23" s="45">
        <f t="shared" ref="S23:S25" si="28">IF($M23=0,0%,L23/$M23)</f>
        <v>0</v>
      </c>
      <c r="T23" s="48">
        <f t="shared" ref="T23:T25" si="29">SUM(P23:S23)</f>
        <v>0</v>
      </c>
    </row>
    <row r="24" spans="1:20" x14ac:dyDescent="0.2">
      <c r="A24" s="25" t="s">
        <v>144</v>
      </c>
      <c r="B24" s="53" t="str">
        <f t="shared" si="23"/>
        <v>0 (0%)</v>
      </c>
      <c r="C24" s="54" t="str">
        <f t="shared" si="20"/>
        <v>0 (0%)</v>
      </c>
      <c r="D24" s="54" t="str">
        <f t="shared" si="21"/>
        <v>0 (0%)</v>
      </c>
      <c r="E24" s="61">
        <f>M24</f>
        <v>0</v>
      </c>
      <c r="H24" s="25" t="s">
        <v>144</v>
      </c>
      <c r="I24" s="7">
        <f>COUNTIF('Table of References'!$V$4:$V$64,Analysis!$H24&amp;Analysis!I$21)</f>
        <v>0</v>
      </c>
      <c r="J24" s="8">
        <f>COUNTIF('Table of References'!$V$4:$V$64,Analysis!$H24&amp;Analysis!J$21)</f>
        <v>0</v>
      </c>
      <c r="K24" s="8">
        <f>COUNTIF('Table of References'!$V$4:$V$64,Analysis!$H24&amp;Analysis!K$21)</f>
        <v>0</v>
      </c>
      <c r="L24" s="9">
        <f>COUNTIF('Table of References'!$V$4:$V$64,Analysis!$H24&amp;Analysis!L$21)</f>
        <v>0</v>
      </c>
      <c r="M24" s="40">
        <f t="shared" si="24"/>
        <v>0</v>
      </c>
      <c r="O24" s="25" t="s">
        <v>144</v>
      </c>
      <c r="P24" s="32">
        <f t="shared" si="25"/>
        <v>0</v>
      </c>
      <c r="Q24" s="33">
        <f t="shared" si="26"/>
        <v>0</v>
      </c>
      <c r="R24" s="33">
        <f t="shared" si="27"/>
        <v>0</v>
      </c>
      <c r="S24" s="45">
        <f t="shared" si="28"/>
        <v>0</v>
      </c>
      <c r="T24" s="48">
        <f t="shared" si="29"/>
        <v>0</v>
      </c>
    </row>
    <row r="25" spans="1:20" ht="16" thickBot="1" x14ac:dyDescent="0.25">
      <c r="A25" s="26" t="s">
        <v>6</v>
      </c>
      <c r="B25" s="56" t="str">
        <f t="shared" si="23"/>
        <v>0 (0%)</v>
      </c>
      <c r="C25" s="57" t="str">
        <f t="shared" si="20"/>
        <v>0 (0%)</v>
      </c>
      <c r="D25" s="57" t="str">
        <f t="shared" si="21"/>
        <v>0 (0%)</v>
      </c>
      <c r="E25" s="62">
        <f>M25</f>
        <v>0</v>
      </c>
      <c r="H25" s="26" t="s">
        <v>6</v>
      </c>
      <c r="I25" s="10">
        <f>COUNTIF('Table of References'!$V$4:$V$64,Analysis!$H25&amp;Analysis!I$21)</f>
        <v>0</v>
      </c>
      <c r="J25" s="11">
        <f>COUNTIF('Table of References'!$V$4:$V$64,Analysis!$H25&amp;Analysis!J$21)</f>
        <v>0</v>
      </c>
      <c r="K25" s="11">
        <f>COUNTIF('Table of References'!$V$4:$V$64,Analysis!$H25&amp;Analysis!K$21)</f>
        <v>0</v>
      </c>
      <c r="L25" s="12">
        <f>COUNTIF('Table of References'!$V$4:$V$64,Analysis!$H25&amp;Analysis!L$21)</f>
        <v>0</v>
      </c>
      <c r="M25" s="41">
        <f t="shared" si="24"/>
        <v>0</v>
      </c>
      <c r="O25" s="26" t="s">
        <v>6</v>
      </c>
      <c r="P25" s="34">
        <f t="shared" si="25"/>
        <v>0</v>
      </c>
      <c r="Q25" s="35">
        <f t="shared" si="26"/>
        <v>0</v>
      </c>
      <c r="R25" s="35">
        <f t="shared" si="27"/>
        <v>0</v>
      </c>
      <c r="S25" s="46">
        <f t="shared" si="28"/>
        <v>0</v>
      </c>
      <c r="T25" s="49">
        <f t="shared" si="29"/>
        <v>0</v>
      </c>
    </row>
    <row r="26" spans="1:20" ht="16" thickTop="1" x14ac:dyDescent="0.2"/>
  </sheetData>
  <mergeCells count="19">
    <mergeCell ref="H2:M2"/>
    <mergeCell ref="A1:G1"/>
    <mergeCell ref="H1:M1"/>
    <mergeCell ref="I20:M20"/>
    <mergeCell ref="O19:T19"/>
    <mergeCell ref="P20:T20"/>
    <mergeCell ref="A3:E3"/>
    <mergeCell ref="B4:E4"/>
    <mergeCell ref="I12:M12"/>
    <mergeCell ref="O3:T3"/>
    <mergeCell ref="O11:T11"/>
    <mergeCell ref="P12:T12"/>
    <mergeCell ref="H19:M19"/>
    <mergeCell ref="A11:E11"/>
    <mergeCell ref="B12:E12"/>
    <mergeCell ref="B20:E20"/>
    <mergeCell ref="A19:E19"/>
    <mergeCell ref="H3:M3"/>
    <mergeCell ref="H11:M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0"/>
  <sheetViews>
    <sheetView workbookViewId="0">
      <selection activeCell="C14" sqref="C14"/>
    </sheetView>
    <sheetView workbookViewId="1">
      <selection activeCell="A7" sqref="A7"/>
    </sheetView>
    <sheetView workbookViewId="2">
      <selection sqref="A1:P1"/>
    </sheetView>
  </sheetViews>
  <sheetFormatPr baseColWidth="10" defaultColWidth="8.83203125" defaultRowHeight="15" x14ac:dyDescent="0.2"/>
  <cols>
    <col min="1" max="1" width="36" bestFit="1" customWidth="1"/>
    <col min="2" max="2" width="6.5" customWidth="1"/>
    <col min="3" max="3" width="10.83203125" customWidth="1"/>
    <col min="4" max="4" width="9.33203125" customWidth="1"/>
    <col min="5" max="5" width="11.83203125" customWidth="1"/>
    <col min="6" max="7" width="14.33203125" customWidth="1"/>
    <col min="8" max="9" width="11.83203125" customWidth="1"/>
    <col min="10" max="11" width="11.6640625" customWidth="1"/>
    <col min="12" max="12" width="10.5" customWidth="1"/>
    <col min="13" max="14" width="9" customWidth="1"/>
    <col min="15" max="15" width="11.5" customWidth="1"/>
    <col min="16" max="16" width="12.5" customWidth="1"/>
  </cols>
  <sheetData>
    <row r="1" spans="1:16" ht="16" thickBot="1" x14ac:dyDescent="0.25">
      <c r="A1" s="170" t="s">
        <v>245</v>
      </c>
      <c r="B1" s="170"/>
      <c r="C1" s="170"/>
      <c r="D1" s="170"/>
      <c r="E1" s="170"/>
      <c r="F1" s="170"/>
      <c r="G1" s="170"/>
      <c r="H1" s="170"/>
      <c r="I1" s="170"/>
      <c r="J1" s="170"/>
      <c r="K1" s="170"/>
      <c r="L1" s="170"/>
      <c r="M1" s="170"/>
      <c r="N1" s="170"/>
      <c r="O1" s="170"/>
      <c r="P1" s="170"/>
    </row>
    <row r="2" spans="1:16" ht="34" thickTop="1" thickBot="1" x14ac:dyDescent="0.25">
      <c r="A2" s="1" t="s">
        <v>0</v>
      </c>
      <c r="B2" s="2" t="s">
        <v>87</v>
      </c>
      <c r="C2" s="69" t="s">
        <v>208</v>
      </c>
      <c r="D2" s="69" t="s">
        <v>518</v>
      </c>
      <c r="E2" s="69" t="s">
        <v>224</v>
      </c>
      <c r="F2" s="69" t="s">
        <v>225</v>
      </c>
      <c r="G2" s="69" t="s">
        <v>269</v>
      </c>
      <c r="H2" s="69" t="s">
        <v>177</v>
      </c>
      <c r="I2" s="69" t="s">
        <v>244</v>
      </c>
      <c r="J2" s="69" t="s">
        <v>340</v>
      </c>
      <c r="K2" s="69" t="s">
        <v>372</v>
      </c>
      <c r="L2" s="69" t="s">
        <v>327</v>
      </c>
      <c r="M2" s="69" t="s">
        <v>169</v>
      </c>
      <c r="N2" s="69" t="s">
        <v>326</v>
      </c>
      <c r="O2" s="69" t="s">
        <v>341</v>
      </c>
      <c r="P2" s="3" t="s">
        <v>342</v>
      </c>
    </row>
    <row r="3" spans="1:16" ht="16" thickTop="1" x14ac:dyDescent="0.2">
      <c r="A3" s="4" t="s">
        <v>517</v>
      </c>
      <c r="B3" s="5" t="s">
        <v>480</v>
      </c>
      <c r="C3" s="5">
        <f>SUM('Table of References'!X105:Y105)</f>
        <v>0</v>
      </c>
      <c r="D3" s="5">
        <f>SUM('Table of References'!Z105:AA105)</f>
        <v>0</v>
      </c>
      <c r="E3" s="5">
        <f>'Table of References'!AB105</f>
        <v>0</v>
      </c>
      <c r="F3" s="5">
        <f>'Table of References'!AC105</f>
        <v>0</v>
      </c>
      <c r="G3" s="5">
        <f>'Table of References'!AD105</f>
        <v>0</v>
      </c>
      <c r="H3" s="5">
        <f>'Table of References'!AE105</f>
        <v>0</v>
      </c>
      <c r="I3" s="5">
        <f>'Table of References'!AF105</f>
        <v>1</v>
      </c>
      <c r="J3" s="5">
        <f>SUM('Table of References'!AG105:AH105)</f>
        <v>0</v>
      </c>
      <c r="K3" s="5">
        <f>'Table of References'!AI105</f>
        <v>0</v>
      </c>
      <c r="L3" s="5">
        <f>SUM('Table of References'!AJ105:AK105)</f>
        <v>0</v>
      </c>
      <c r="M3" s="5">
        <f>'Table of References'!AL105</f>
        <v>2</v>
      </c>
      <c r="N3" s="5">
        <f>SUM('Table of References'!AM105:AN105)</f>
        <v>0</v>
      </c>
      <c r="O3" s="5">
        <f>SUM('Table of References'!AQ105:AR105)</f>
        <v>0</v>
      </c>
      <c r="P3" s="6">
        <f>SUM('Table of References'!AO105:AP105)</f>
        <v>0</v>
      </c>
    </row>
    <row r="4" spans="1:16" x14ac:dyDescent="0.2">
      <c r="A4" s="7" t="s">
        <v>82</v>
      </c>
      <c r="B4" s="8" t="s">
        <v>86</v>
      </c>
      <c r="C4" s="8">
        <f>SUM('Table of References'!X106:Y106)</f>
        <v>0</v>
      </c>
      <c r="D4" s="8">
        <f>SUM('Table of References'!Z106:AA106)</f>
        <v>0</v>
      </c>
      <c r="E4" s="8">
        <f>'Table of References'!AB106</f>
        <v>0</v>
      </c>
      <c r="F4" s="8">
        <f>'Table of References'!AC106</f>
        <v>0</v>
      </c>
      <c r="G4" s="8">
        <f>'Table of References'!AD106</f>
        <v>0</v>
      </c>
      <c r="H4" s="8">
        <f>'Table of References'!AE106</f>
        <v>0</v>
      </c>
      <c r="I4" s="8">
        <f>'Table of References'!AF106</f>
        <v>0</v>
      </c>
      <c r="J4" s="8">
        <f>SUM('Table of References'!AG106:AH106)</f>
        <v>0</v>
      </c>
      <c r="K4" s="8">
        <f>'Table of References'!AI106</f>
        <v>0</v>
      </c>
      <c r="L4" s="8">
        <f>SUM('Table of References'!AJ106:AK106)</f>
        <v>0</v>
      </c>
      <c r="M4" s="8">
        <f>'Table of References'!AL106</f>
        <v>0</v>
      </c>
      <c r="N4" s="8">
        <f>SUM('Table of References'!AM106:AN106)</f>
        <v>0</v>
      </c>
      <c r="O4" s="8">
        <f>SUM('Table of References'!AQ106:AR106)</f>
        <v>0</v>
      </c>
      <c r="P4" s="9">
        <f>SUM('Table of References'!AO106:AP106)</f>
        <v>0</v>
      </c>
    </row>
    <row r="5" spans="1:16" x14ac:dyDescent="0.2">
      <c r="A5" s="7" t="s">
        <v>80</v>
      </c>
      <c r="B5" s="8" t="s">
        <v>77</v>
      </c>
      <c r="C5" s="8">
        <f>SUM('Table of References'!X107:Y107)</f>
        <v>0</v>
      </c>
      <c r="D5" s="8">
        <f>SUM('Table of References'!Z107:AA107)</f>
        <v>0</v>
      </c>
      <c r="E5" s="8">
        <f>'Table of References'!AB107</f>
        <v>2</v>
      </c>
      <c r="F5" s="8">
        <f>'Table of References'!AC107</f>
        <v>0</v>
      </c>
      <c r="G5" s="8">
        <f>'Table of References'!AD107</f>
        <v>0</v>
      </c>
      <c r="H5" s="8">
        <f>'Table of References'!AE107</f>
        <v>0</v>
      </c>
      <c r="I5" s="8">
        <f>'Table of References'!AF107</f>
        <v>0</v>
      </c>
      <c r="J5" s="8">
        <f>SUM('Table of References'!AG107:AH107)</f>
        <v>4</v>
      </c>
      <c r="K5" s="8">
        <f>'Table of References'!AI107</f>
        <v>1</v>
      </c>
      <c r="L5" s="8">
        <f>SUM('Table of References'!AJ107:AK107)</f>
        <v>0</v>
      </c>
      <c r="M5" s="8">
        <f>'Table of References'!AL107</f>
        <v>11</v>
      </c>
      <c r="N5" s="8">
        <f>SUM('Table of References'!AM107:AN107)</f>
        <v>0</v>
      </c>
      <c r="O5" s="8">
        <f>SUM('Table of References'!AQ107:AR107)</f>
        <v>0</v>
      </c>
      <c r="P5" s="9">
        <f>SUM('Table of References'!AO107:AP107)</f>
        <v>0</v>
      </c>
    </row>
    <row r="6" spans="1:16" x14ac:dyDescent="0.2">
      <c r="A6" s="7" t="s">
        <v>85</v>
      </c>
      <c r="B6" s="8" t="s">
        <v>84</v>
      </c>
      <c r="C6" s="8">
        <f>SUM('Table of References'!X108:Y108)</f>
        <v>0</v>
      </c>
      <c r="D6" s="8">
        <f>SUM('Table of References'!Z108:AA108)</f>
        <v>0</v>
      </c>
      <c r="E6" s="8">
        <f>'Table of References'!AB108</f>
        <v>0</v>
      </c>
      <c r="F6" s="8">
        <f>'Table of References'!AC108</f>
        <v>0</v>
      </c>
      <c r="G6" s="8">
        <f>'Table of References'!AD108</f>
        <v>0</v>
      </c>
      <c r="H6" s="8">
        <f>'Table of References'!AE108</f>
        <v>0</v>
      </c>
      <c r="I6" s="8">
        <f>'Table of References'!AF108</f>
        <v>0</v>
      </c>
      <c r="J6" s="8">
        <f>SUM('Table of References'!AG108:AH108)</f>
        <v>0</v>
      </c>
      <c r="K6" s="8">
        <f>'Table of References'!AI108</f>
        <v>0</v>
      </c>
      <c r="L6" s="8">
        <f>SUM('Table of References'!AJ108:AK108)</f>
        <v>0</v>
      </c>
      <c r="M6" s="8">
        <f>'Table of References'!AL108</f>
        <v>0</v>
      </c>
      <c r="N6" s="8">
        <f>SUM('Table of References'!AM108:AN108)</f>
        <v>0</v>
      </c>
      <c r="O6" s="8">
        <f>SUM('Table of References'!AQ108:AR108)</f>
        <v>0</v>
      </c>
      <c r="P6" s="9">
        <f>SUM('Table of References'!AO108:AP108)</f>
        <v>0</v>
      </c>
    </row>
    <row r="7" spans="1:16" x14ac:dyDescent="0.2">
      <c r="A7" s="7" t="s">
        <v>81</v>
      </c>
      <c r="B7" s="8" t="s">
        <v>69</v>
      </c>
      <c r="C7" s="8">
        <f>SUM('Table of References'!X109:Y109)</f>
        <v>0</v>
      </c>
      <c r="D7" s="8">
        <f>SUM('Table of References'!Z109:AA109)</f>
        <v>0</v>
      </c>
      <c r="E7" s="8">
        <f>'Table of References'!AB109</f>
        <v>0</v>
      </c>
      <c r="F7" s="8">
        <f>'Table of References'!AC109</f>
        <v>0</v>
      </c>
      <c r="G7" s="8">
        <f>'Table of References'!AD109</f>
        <v>0</v>
      </c>
      <c r="H7" s="8">
        <f>'Table of References'!AE109</f>
        <v>3</v>
      </c>
      <c r="I7" s="8">
        <f>'Table of References'!AF109</f>
        <v>2</v>
      </c>
      <c r="J7" s="8">
        <f>SUM('Table of References'!AG109:AH109)</f>
        <v>1</v>
      </c>
      <c r="K7" s="8">
        <f>'Table of References'!AI109</f>
        <v>0</v>
      </c>
      <c r="L7" s="8">
        <f>SUM('Table of References'!AJ109:AK109)</f>
        <v>1</v>
      </c>
      <c r="M7" s="8">
        <f>'Table of References'!AL109</f>
        <v>8</v>
      </c>
      <c r="N7" s="8">
        <f>SUM('Table of References'!AM109:AN109)</f>
        <v>0</v>
      </c>
      <c r="O7" s="8">
        <f>SUM('Table of References'!AQ109:AR109)</f>
        <v>0</v>
      </c>
      <c r="P7" s="9">
        <f>SUM('Table of References'!AO109:AP109)</f>
        <v>0</v>
      </c>
    </row>
    <row r="8" spans="1:16" ht="16" thickBot="1" x14ac:dyDescent="0.25">
      <c r="A8" s="10" t="s">
        <v>83</v>
      </c>
      <c r="B8" s="11" t="s">
        <v>2</v>
      </c>
      <c r="C8" s="11">
        <f>SUM('Table of References'!X110:Y110)</f>
        <v>17</v>
      </c>
      <c r="D8" s="11">
        <f>SUM('Table of References'!Z110:AA110)</f>
        <v>0</v>
      </c>
      <c r="E8" s="11">
        <f>'Table of References'!AB110</f>
        <v>6</v>
      </c>
      <c r="F8" s="11">
        <f>'Table of References'!AC110</f>
        <v>0</v>
      </c>
      <c r="G8" s="11">
        <f>'Table of References'!AD110</f>
        <v>8</v>
      </c>
      <c r="H8" s="11">
        <f>'Table of References'!AE110</f>
        <v>0</v>
      </c>
      <c r="I8" s="11">
        <f>'Table of References'!AF110</f>
        <v>11</v>
      </c>
      <c r="J8" s="11">
        <f>SUM('Table of References'!AG110:AH110)</f>
        <v>23</v>
      </c>
      <c r="K8" s="11">
        <f>'Table of References'!AI110</f>
        <v>0</v>
      </c>
      <c r="L8" s="11">
        <f>SUM('Table of References'!AJ110:AK110)</f>
        <v>1</v>
      </c>
      <c r="M8" s="11">
        <f>'Table of References'!AL110</f>
        <v>29</v>
      </c>
      <c r="N8" s="11">
        <f>SUM('Table of References'!AM110:AN110)</f>
        <v>0</v>
      </c>
      <c r="O8" s="11">
        <f>SUM('Table of References'!AQ110:AR110)</f>
        <v>0</v>
      </c>
      <c r="P8" s="12">
        <f>SUM('Table of References'!AO110:AP110)</f>
        <v>17</v>
      </c>
    </row>
    <row r="9" spans="1:16" ht="16" thickTop="1" x14ac:dyDescent="0.2">
      <c r="B9">
        <v>1</v>
      </c>
      <c r="C9">
        <v>2</v>
      </c>
      <c r="D9">
        <v>3</v>
      </c>
      <c r="E9">
        <f>1+D9</f>
        <v>4</v>
      </c>
      <c r="F9">
        <f t="shared" ref="F9:P9" si="0">1+E9</f>
        <v>5</v>
      </c>
      <c r="G9">
        <f t="shared" si="0"/>
        <v>6</v>
      </c>
      <c r="H9">
        <f t="shared" si="0"/>
        <v>7</v>
      </c>
      <c r="I9">
        <f t="shared" si="0"/>
        <v>8</v>
      </c>
      <c r="J9">
        <f t="shared" si="0"/>
        <v>9</v>
      </c>
      <c r="K9">
        <f t="shared" si="0"/>
        <v>10</v>
      </c>
      <c r="L9">
        <f t="shared" si="0"/>
        <v>11</v>
      </c>
      <c r="M9">
        <f t="shared" si="0"/>
        <v>12</v>
      </c>
      <c r="N9">
        <f t="shared" si="0"/>
        <v>13</v>
      </c>
      <c r="O9">
        <f t="shared" si="0"/>
        <v>14</v>
      </c>
      <c r="P9">
        <f t="shared" si="0"/>
        <v>15</v>
      </c>
    </row>
    <row r="10" spans="1:16" ht="16" thickBot="1" x14ac:dyDescent="0.25">
      <c r="A10" s="170" t="s">
        <v>176</v>
      </c>
      <c r="B10" s="170"/>
      <c r="C10" s="170"/>
      <c r="D10" s="170"/>
      <c r="E10" s="170"/>
      <c r="F10" s="170"/>
      <c r="G10" s="170"/>
      <c r="H10" s="170"/>
      <c r="I10" s="170"/>
      <c r="J10" s="170"/>
      <c r="K10" s="170"/>
      <c r="L10" s="170"/>
      <c r="M10" s="170"/>
      <c r="N10" s="170"/>
      <c r="O10" s="170"/>
      <c r="P10" s="170"/>
    </row>
    <row r="11" spans="1:16" ht="34" thickTop="1" thickBot="1" x14ac:dyDescent="0.25">
      <c r="A11" s="1" t="s">
        <v>0</v>
      </c>
      <c r="B11" s="2" t="s">
        <v>87</v>
      </c>
      <c r="C11" s="69" t="str">
        <f>C2</f>
        <v>Artificer[s]</v>
      </c>
      <c r="D11" s="69" t="str">
        <f t="shared" ref="D11:O11" si="1">D2</f>
        <v>Artisan(s)</v>
      </c>
      <c r="E11" s="69" t="str">
        <f t="shared" si="1"/>
        <v>Common People</v>
      </c>
      <c r="F11" s="69" t="str">
        <f t="shared" si="1"/>
        <v>Commonality</v>
      </c>
      <c r="G11" s="69" t="str">
        <f t="shared" si="1"/>
        <v>Great body of the people</v>
      </c>
      <c r="H11" s="69" t="str">
        <f t="shared" si="1"/>
        <v>Humble</v>
      </c>
      <c r="I11" s="69" t="str">
        <f t="shared" si="1"/>
        <v>Inferior Ranks</v>
      </c>
      <c r="J11" s="69" t="str">
        <f t="shared" si="1"/>
        <v>Labourer[s]</v>
      </c>
      <c r="K11" s="69" t="s">
        <v>372</v>
      </c>
      <c r="L11" s="69" t="str">
        <f t="shared" si="1"/>
        <v>Peasant[s]</v>
      </c>
      <c r="M11" s="69" t="str">
        <f t="shared" si="1"/>
        <v>Poor</v>
      </c>
      <c r="N11" s="69" t="str">
        <f t="shared" si="1"/>
        <v>Serf[s]</v>
      </c>
      <c r="O11" s="69" t="str">
        <f t="shared" si="1"/>
        <v>Worker[s}</v>
      </c>
      <c r="P11" s="3" t="str">
        <f>P2</f>
        <v>Workman or Workmen</v>
      </c>
    </row>
    <row r="12" spans="1:16" ht="16" thickTop="1" x14ac:dyDescent="0.2">
      <c r="A12" s="4" t="s">
        <v>82</v>
      </c>
      <c r="B12" s="5" t="s">
        <v>86</v>
      </c>
      <c r="C12" s="6">
        <v>0</v>
      </c>
      <c r="D12" s="6">
        <v>1</v>
      </c>
      <c r="E12" s="6">
        <v>1</v>
      </c>
      <c r="F12" s="6">
        <v>0</v>
      </c>
      <c r="G12" s="6">
        <v>1</v>
      </c>
      <c r="H12" s="6">
        <v>6</v>
      </c>
      <c r="I12" s="6">
        <v>2</v>
      </c>
      <c r="J12" s="6">
        <v>0</v>
      </c>
      <c r="K12" s="6">
        <v>0</v>
      </c>
      <c r="L12" s="6">
        <v>0</v>
      </c>
      <c r="M12" s="6">
        <v>4</v>
      </c>
      <c r="N12" s="6">
        <v>0</v>
      </c>
      <c r="O12" s="6">
        <v>0</v>
      </c>
      <c r="P12" s="6">
        <v>0</v>
      </c>
    </row>
    <row r="13" spans="1:16" x14ac:dyDescent="0.2">
      <c r="A13" s="7" t="s">
        <v>80</v>
      </c>
      <c r="B13" s="8" t="s">
        <v>77</v>
      </c>
      <c r="C13" s="9">
        <v>0</v>
      </c>
      <c r="D13" s="9">
        <v>1</v>
      </c>
      <c r="E13" s="9">
        <v>5</v>
      </c>
      <c r="F13" s="9">
        <v>1</v>
      </c>
      <c r="G13" s="9">
        <v>0</v>
      </c>
      <c r="H13" s="9">
        <v>3</v>
      </c>
      <c r="I13" s="9">
        <v>0</v>
      </c>
      <c r="J13" s="9">
        <v>34</v>
      </c>
      <c r="K13" s="9">
        <v>0</v>
      </c>
      <c r="L13" s="9">
        <v>1</v>
      </c>
      <c r="M13" s="9"/>
      <c r="N13" s="9">
        <v>0</v>
      </c>
      <c r="O13" s="9">
        <v>1</v>
      </c>
      <c r="P13" s="9">
        <v>17</v>
      </c>
    </row>
    <row r="14" spans="1:16" x14ac:dyDescent="0.2">
      <c r="A14" s="7" t="s">
        <v>85</v>
      </c>
      <c r="B14" s="8" t="s">
        <v>84</v>
      </c>
      <c r="C14" s="9">
        <v>0</v>
      </c>
      <c r="D14" s="9">
        <v>0</v>
      </c>
      <c r="E14" s="9">
        <v>0</v>
      </c>
      <c r="F14" s="9">
        <v>0</v>
      </c>
      <c r="G14" s="9">
        <v>0</v>
      </c>
      <c r="H14" s="9">
        <v>2</v>
      </c>
      <c r="I14" s="9">
        <v>0</v>
      </c>
      <c r="J14" s="9">
        <v>0</v>
      </c>
      <c r="K14" s="9">
        <v>0</v>
      </c>
      <c r="L14" s="9">
        <v>0</v>
      </c>
      <c r="M14" s="9">
        <v>2</v>
      </c>
      <c r="N14" s="9">
        <v>0</v>
      </c>
      <c r="O14" s="9">
        <v>0</v>
      </c>
      <c r="P14" s="9">
        <v>0</v>
      </c>
    </row>
    <row r="15" spans="1:16" x14ac:dyDescent="0.2">
      <c r="A15" s="7" t="s">
        <v>81</v>
      </c>
      <c r="B15" s="8" t="s">
        <v>69</v>
      </c>
      <c r="C15" s="9">
        <v>0</v>
      </c>
      <c r="D15" s="9">
        <v>0</v>
      </c>
      <c r="E15" s="9">
        <v>1</v>
      </c>
      <c r="F15" s="9">
        <v>0</v>
      </c>
      <c r="G15" s="9">
        <v>0</v>
      </c>
      <c r="H15" s="9">
        <v>24</v>
      </c>
      <c r="I15" s="9">
        <v>3</v>
      </c>
      <c r="J15" s="9">
        <v>1</v>
      </c>
      <c r="K15" s="9">
        <v>0</v>
      </c>
      <c r="L15" s="9">
        <v>1</v>
      </c>
      <c r="M15" s="9">
        <v>13</v>
      </c>
      <c r="N15" s="9">
        <v>0</v>
      </c>
      <c r="O15" s="9">
        <v>0</v>
      </c>
      <c r="P15" s="9">
        <v>0</v>
      </c>
    </row>
    <row r="16" spans="1:16" ht="16" thickBot="1" x14ac:dyDescent="0.25">
      <c r="A16" s="10" t="s">
        <v>83</v>
      </c>
      <c r="B16" s="11" t="s">
        <v>2</v>
      </c>
      <c r="C16" s="12">
        <v>23</v>
      </c>
      <c r="D16" s="12">
        <v>5</v>
      </c>
      <c r="E16" s="12">
        <v>33</v>
      </c>
      <c r="F16" s="12">
        <v>0</v>
      </c>
      <c r="G16" s="12">
        <v>36</v>
      </c>
      <c r="H16" s="12">
        <v>4</v>
      </c>
      <c r="I16" s="12">
        <v>24</v>
      </c>
      <c r="J16" s="12">
        <v>95</v>
      </c>
      <c r="K16" s="12">
        <v>0</v>
      </c>
      <c r="L16" s="12">
        <v>1</v>
      </c>
      <c r="M16" s="12">
        <v>86</v>
      </c>
      <c r="N16" s="12">
        <v>0</v>
      </c>
      <c r="O16" s="12">
        <v>2</v>
      </c>
      <c r="P16" s="12">
        <v>115</v>
      </c>
    </row>
    <row r="17" spans="3:3" ht="16" thickTop="1" x14ac:dyDescent="0.2"/>
    <row r="20" spans="3:3" x14ac:dyDescent="0.2">
      <c r="C20" t="b">
        <f>EXACT(C18,C2)</f>
        <v>0</v>
      </c>
    </row>
  </sheetData>
  <sortState columnSort="1" ref="C2:K8">
    <sortCondition ref="C2:K2"/>
  </sortState>
  <mergeCells count="2">
    <mergeCell ref="A1:P1"/>
    <mergeCell ref="A10:P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V44"/>
  <sheetViews>
    <sheetView workbookViewId="0">
      <selection activeCell="A8" sqref="A8"/>
    </sheetView>
    <sheetView topLeftCell="C26" workbookViewId="1">
      <selection activeCell="A7" sqref="A7"/>
    </sheetView>
    <sheetView workbookViewId="2"/>
  </sheetViews>
  <sheetFormatPr baseColWidth="10" defaultColWidth="8.83203125" defaultRowHeight="15" x14ac:dyDescent="0.2"/>
  <cols>
    <col min="1" max="2" width="23.5" customWidth="1"/>
    <col min="3" max="3" width="4.5" bestFit="1" customWidth="1"/>
    <col min="4" max="8" width="5.6640625" customWidth="1"/>
    <col min="9" max="9" width="9.5" customWidth="1"/>
    <col min="11" max="11" width="21.6640625" customWidth="1"/>
    <col min="12" max="12" width="7.1640625" customWidth="1"/>
    <col min="13" max="17" width="5.6640625" customWidth="1"/>
    <col min="18" max="18" width="7" customWidth="1"/>
  </cols>
  <sheetData>
    <row r="2" spans="1:9" ht="16" thickBot="1" x14ac:dyDescent="0.25">
      <c r="D2">
        <v>1</v>
      </c>
      <c r="E2">
        <v>2</v>
      </c>
      <c r="F2">
        <v>3</v>
      </c>
      <c r="G2">
        <v>4</v>
      </c>
      <c r="H2">
        <v>5</v>
      </c>
    </row>
    <row r="3" spans="1:9" ht="18" thickTop="1" thickBot="1" x14ac:dyDescent="0.25">
      <c r="A3" s="1" t="s">
        <v>456</v>
      </c>
      <c r="B3" s="90" t="s">
        <v>467</v>
      </c>
      <c r="C3" s="2" t="s">
        <v>480</v>
      </c>
      <c r="D3" s="2" t="s">
        <v>86</v>
      </c>
      <c r="E3" s="2" t="s">
        <v>77</v>
      </c>
      <c r="F3" s="2" t="s">
        <v>84</v>
      </c>
      <c r="G3" s="2" t="s">
        <v>69</v>
      </c>
      <c r="H3" s="2" t="s">
        <v>2</v>
      </c>
      <c r="I3" s="3" t="s">
        <v>141</v>
      </c>
    </row>
    <row r="4" spans="1:9" ht="17" thickTop="1" x14ac:dyDescent="0.2">
      <c r="A4" s="94" t="s">
        <v>171</v>
      </c>
      <c r="B4" s="101">
        <f>HLOOKUP(A4,'Table of References'!$X$2:$AR$3,2,FALSE)</f>
        <v>1</v>
      </c>
      <c r="C4" s="101"/>
      <c r="D4" s="104">
        <f>HLOOKUP($B4,'Table of References'!$X$103:$AR$110,'Transposed Summary'!D$2+2)</f>
        <v>0</v>
      </c>
      <c r="E4" s="104">
        <f>HLOOKUP($B4,'Table of References'!$X$103:$AR$110,'Transposed Summary'!E$2+2)</f>
        <v>0</v>
      </c>
      <c r="F4" s="104">
        <f>HLOOKUP($B4,'Table of References'!$X$103:$AR$110,'Transposed Summary'!F$2+2)</f>
        <v>0</v>
      </c>
      <c r="G4" s="104">
        <f>HLOOKUP($B4,'Table of References'!$X$103:$AR$110,'Transposed Summary'!G$2+2)</f>
        <v>0</v>
      </c>
      <c r="H4" s="104">
        <f>HLOOKUP($B4,'Table of References'!$X$103:$AR$110,'Transposed Summary'!H$2+2)</f>
        <v>0</v>
      </c>
      <c r="I4" s="110">
        <f t="shared" ref="I4:I24" si="0">SUM(D4:H4)</f>
        <v>0</v>
      </c>
    </row>
    <row r="5" spans="1:9" ht="16" x14ac:dyDescent="0.2">
      <c r="A5" s="95" t="s">
        <v>197</v>
      </c>
      <c r="B5" s="102">
        <f>HLOOKUP(A5,'Table of References'!$X$2:$AR$3,2,FALSE)</f>
        <v>2</v>
      </c>
      <c r="C5" s="102"/>
      <c r="D5" s="105">
        <f>HLOOKUP($B5,'Table of References'!$X$103:$AR$110,'Transposed Summary'!D$2+2)</f>
        <v>0</v>
      </c>
      <c r="E5" s="105">
        <f>HLOOKUP($B5,'Table of References'!$X$103:$AR$110,'Transposed Summary'!E$2+2)</f>
        <v>0</v>
      </c>
      <c r="F5" s="105">
        <f>HLOOKUP($B5,'Table of References'!$X$103:$AR$110,'Transposed Summary'!F$2+2)</f>
        <v>0</v>
      </c>
      <c r="G5" s="105">
        <f>HLOOKUP($B5,'Table of References'!$X$103:$AR$110,'Transposed Summary'!G$2+2)</f>
        <v>0</v>
      </c>
      <c r="H5" s="105">
        <f>HLOOKUP($B5,'Table of References'!$X$103:$AR$110,'Transposed Summary'!H$2+2)</f>
        <v>0</v>
      </c>
      <c r="I5" s="111">
        <f t="shared" si="0"/>
        <v>0</v>
      </c>
    </row>
    <row r="6" spans="1:9" ht="16" x14ac:dyDescent="0.2">
      <c r="A6" s="95" t="s">
        <v>172</v>
      </c>
      <c r="B6" s="102">
        <f>HLOOKUP(A6,'Table of References'!$X$2:$AR$3,2,FALSE)</f>
        <v>3</v>
      </c>
      <c r="C6" s="102"/>
      <c r="D6" s="105">
        <f>HLOOKUP($B6,'Table of References'!$X$103:$AR$110,'Transposed Summary'!D$2+2)</f>
        <v>0</v>
      </c>
      <c r="E6" s="105">
        <f>HLOOKUP($B6,'Table of References'!$X$103:$AR$110,'Transposed Summary'!E$2+2)</f>
        <v>0</v>
      </c>
      <c r="F6" s="105">
        <f>HLOOKUP($B6,'Table of References'!$X$103:$AR$110,'Transposed Summary'!F$2+2)</f>
        <v>0</v>
      </c>
      <c r="G6" s="105">
        <f>HLOOKUP($B6,'Table of References'!$X$103:$AR$110,'Transposed Summary'!G$2+2)</f>
        <v>0</v>
      </c>
      <c r="H6" s="105">
        <f>HLOOKUP($B6,'Table of References'!$X$103:$AR$110,'Transposed Summary'!H$2+2)</f>
        <v>0</v>
      </c>
      <c r="I6" s="111">
        <f t="shared" si="0"/>
        <v>0</v>
      </c>
    </row>
    <row r="7" spans="1:9" ht="16" x14ac:dyDescent="0.2">
      <c r="A7" s="95" t="s">
        <v>458</v>
      </c>
      <c r="B7" s="102">
        <f>HLOOKUP(A7,'Table of References'!$X$2:$AR$3,2,FALSE)</f>
        <v>4</v>
      </c>
      <c r="C7" s="102"/>
      <c r="D7" s="105">
        <f>HLOOKUP($B7,'Table of References'!$X$103:$AR$110,'Transposed Summary'!D$2+2)</f>
        <v>0</v>
      </c>
      <c r="E7" s="105">
        <f>HLOOKUP($B7,'Table of References'!$X$103:$AR$110,'Transposed Summary'!E$2+2)</f>
        <v>0</v>
      </c>
      <c r="F7" s="105">
        <f>HLOOKUP($B7,'Table of References'!$X$103:$AR$110,'Transposed Summary'!F$2+2)</f>
        <v>0</v>
      </c>
      <c r="G7" s="105">
        <f>HLOOKUP($B7,'Table of References'!$X$103:$AR$110,'Transposed Summary'!G$2+2)</f>
        <v>0</v>
      </c>
      <c r="H7" s="105">
        <f>HLOOKUP($B7,'Table of References'!$X$103:$AR$110,'Transposed Summary'!H$2+2)</f>
        <v>0</v>
      </c>
      <c r="I7" s="111">
        <f t="shared" si="0"/>
        <v>0</v>
      </c>
    </row>
    <row r="8" spans="1:9" ht="16" x14ac:dyDescent="0.2">
      <c r="A8" s="95" t="s">
        <v>224</v>
      </c>
      <c r="B8" s="102">
        <f>HLOOKUP(A8,'Table of References'!$X$2:$AR$3,2,FALSE)</f>
        <v>5</v>
      </c>
      <c r="C8" s="102"/>
      <c r="D8" s="105">
        <f>HLOOKUP($B8,'Table of References'!$X$103:$AR$110,'Transposed Summary'!D$2+2)</f>
        <v>0</v>
      </c>
      <c r="E8" s="105">
        <f>HLOOKUP($B8,'Table of References'!$X$103:$AR$110,'Transposed Summary'!E$2+2)</f>
        <v>0</v>
      </c>
      <c r="F8" s="105">
        <f>HLOOKUP($B8,'Table of References'!$X$103:$AR$110,'Transposed Summary'!F$2+2)</f>
        <v>2</v>
      </c>
      <c r="G8" s="105">
        <f>HLOOKUP($B8,'Table of References'!$X$103:$AR$110,'Transposed Summary'!G$2+2)</f>
        <v>0</v>
      </c>
      <c r="H8" s="105">
        <f>HLOOKUP($B8,'Table of References'!$X$103:$AR$110,'Transposed Summary'!H$2+2)</f>
        <v>0</v>
      </c>
      <c r="I8" s="111">
        <f t="shared" si="0"/>
        <v>2</v>
      </c>
    </row>
    <row r="9" spans="1:9" ht="16" x14ac:dyDescent="0.2">
      <c r="A9" s="95" t="s">
        <v>225</v>
      </c>
      <c r="B9" s="102">
        <f>HLOOKUP(A9,'Table of References'!$X$2:$AR$3,2,FALSE)</f>
        <v>6</v>
      </c>
      <c r="C9" s="102"/>
      <c r="D9" s="105">
        <f>HLOOKUP($B9,'Table of References'!$X$103:$AR$110,'Transposed Summary'!D$2+2)</f>
        <v>0</v>
      </c>
      <c r="E9" s="105">
        <f>HLOOKUP($B9,'Table of References'!$X$103:$AR$110,'Transposed Summary'!E$2+2)</f>
        <v>0</v>
      </c>
      <c r="F9" s="105">
        <f>HLOOKUP($B9,'Table of References'!$X$103:$AR$110,'Transposed Summary'!F$2+2)</f>
        <v>0</v>
      </c>
      <c r="G9" s="105">
        <f>HLOOKUP($B9,'Table of References'!$X$103:$AR$110,'Transposed Summary'!G$2+2)</f>
        <v>0</v>
      </c>
      <c r="H9" s="105">
        <f>HLOOKUP($B9,'Table of References'!$X$103:$AR$110,'Transposed Summary'!H$2+2)</f>
        <v>0</v>
      </c>
      <c r="I9" s="111">
        <f t="shared" si="0"/>
        <v>0</v>
      </c>
    </row>
    <row r="10" spans="1:9" ht="16" x14ac:dyDescent="0.2">
      <c r="A10" s="95" t="s">
        <v>306</v>
      </c>
      <c r="B10" s="102">
        <f>HLOOKUP(A10,'Table of References'!$X$2:$AR$3,2,FALSE)</f>
        <v>7</v>
      </c>
      <c r="C10" s="102"/>
      <c r="D10" s="105">
        <f>HLOOKUP($B10,'Table of References'!$X$103:$AR$110,'Transposed Summary'!D$2+2)</f>
        <v>0</v>
      </c>
      <c r="E10" s="105">
        <f>HLOOKUP($B10,'Table of References'!$X$103:$AR$110,'Transposed Summary'!E$2+2)</f>
        <v>0</v>
      </c>
      <c r="F10" s="105">
        <f>HLOOKUP($B10,'Table of References'!$X$103:$AR$110,'Transposed Summary'!F$2+2)</f>
        <v>0</v>
      </c>
      <c r="G10" s="105">
        <f>HLOOKUP($B10,'Table of References'!$X$103:$AR$110,'Transposed Summary'!G$2+2)</f>
        <v>0</v>
      </c>
      <c r="H10" s="105">
        <f>HLOOKUP($B10,'Table of References'!$X$103:$AR$110,'Transposed Summary'!H$2+2)</f>
        <v>0</v>
      </c>
      <c r="I10" s="111">
        <f t="shared" si="0"/>
        <v>0</v>
      </c>
    </row>
    <row r="11" spans="1:9" ht="16" x14ac:dyDescent="0.2">
      <c r="A11" s="95" t="s">
        <v>177</v>
      </c>
      <c r="B11" s="102">
        <f>HLOOKUP(A11,'Table of References'!$X$2:$AR$3,2,FALSE)</f>
        <v>8</v>
      </c>
      <c r="C11" s="102"/>
      <c r="D11" s="105">
        <f>HLOOKUP($B11,'Table of References'!$X$103:$AR$110,'Transposed Summary'!D$2+2)</f>
        <v>0</v>
      </c>
      <c r="E11" s="105">
        <f>HLOOKUP($B11,'Table of References'!$X$103:$AR$110,'Transposed Summary'!E$2+2)</f>
        <v>0</v>
      </c>
      <c r="F11" s="105">
        <f>HLOOKUP($B11,'Table of References'!$X$103:$AR$110,'Transposed Summary'!F$2+2)</f>
        <v>0</v>
      </c>
      <c r="G11" s="105">
        <f>HLOOKUP($B11,'Table of References'!$X$103:$AR$110,'Transposed Summary'!G$2+2)</f>
        <v>0</v>
      </c>
      <c r="H11" s="105">
        <f>HLOOKUP($B11,'Table of References'!$X$103:$AR$110,'Transposed Summary'!H$2+2)</f>
        <v>3</v>
      </c>
      <c r="I11" s="111">
        <f t="shared" si="0"/>
        <v>3</v>
      </c>
    </row>
    <row r="12" spans="1:9" ht="16" x14ac:dyDescent="0.2">
      <c r="A12" s="95" t="s">
        <v>244</v>
      </c>
      <c r="B12" s="102">
        <f>HLOOKUP(A12,'Table of References'!$X$2:$AR$3,2,FALSE)</f>
        <v>9</v>
      </c>
      <c r="C12" s="102"/>
      <c r="D12" s="105">
        <f>HLOOKUP($B12,'Table of References'!$X$103:$AR$110,'Transposed Summary'!D$2+2)</f>
        <v>1</v>
      </c>
      <c r="E12" s="105">
        <f>HLOOKUP($B12,'Table of References'!$X$103:$AR$110,'Transposed Summary'!E$2+2)</f>
        <v>0</v>
      </c>
      <c r="F12" s="105">
        <f>HLOOKUP($B12,'Table of References'!$X$103:$AR$110,'Transposed Summary'!F$2+2)</f>
        <v>0</v>
      </c>
      <c r="G12" s="105">
        <f>HLOOKUP($B12,'Table of References'!$X$103:$AR$110,'Transposed Summary'!G$2+2)</f>
        <v>0</v>
      </c>
      <c r="H12" s="105">
        <f>HLOOKUP($B12,'Table of References'!$X$103:$AR$110,'Transposed Summary'!H$2+2)</f>
        <v>2</v>
      </c>
      <c r="I12" s="111">
        <f t="shared" si="0"/>
        <v>3</v>
      </c>
    </row>
    <row r="13" spans="1:9" ht="16" x14ac:dyDescent="0.2">
      <c r="A13" s="95" t="s">
        <v>170</v>
      </c>
      <c r="B13" s="102">
        <f>HLOOKUP(A13,'Table of References'!$X$2:$AR$3,2,FALSE)</f>
        <v>10</v>
      </c>
      <c r="C13" s="102"/>
      <c r="D13" s="105">
        <f>HLOOKUP($B13,'Table of References'!$X$103:$AR$110,'Transposed Summary'!D$2+2)</f>
        <v>0</v>
      </c>
      <c r="E13" s="105">
        <f>HLOOKUP($B13,'Table of References'!$X$103:$AR$110,'Transposed Summary'!E$2+2)</f>
        <v>0</v>
      </c>
      <c r="F13" s="105">
        <f>HLOOKUP($B13,'Table of References'!$X$103:$AR$110,'Transposed Summary'!F$2+2)</f>
        <v>4</v>
      </c>
      <c r="G13" s="105">
        <f>HLOOKUP($B13,'Table of References'!$X$103:$AR$110,'Transposed Summary'!G$2+2)</f>
        <v>0</v>
      </c>
      <c r="H13" s="105">
        <f>HLOOKUP($B13,'Table of References'!$X$103:$AR$110,'Transposed Summary'!H$2+2)</f>
        <v>1</v>
      </c>
      <c r="I13" s="111">
        <f t="shared" si="0"/>
        <v>5</v>
      </c>
    </row>
    <row r="14" spans="1:9" ht="16" x14ac:dyDescent="0.2">
      <c r="A14" s="95" t="s">
        <v>329</v>
      </c>
      <c r="B14" s="102">
        <f>HLOOKUP(A14,'Table of References'!$X$2:$AR$3,2,FALSE)</f>
        <v>11</v>
      </c>
      <c r="C14" s="102"/>
      <c r="D14" s="105">
        <f>HLOOKUP($B14,'Table of References'!$X$103:$AR$110,'Transposed Summary'!D$2+2)</f>
        <v>0</v>
      </c>
      <c r="E14" s="105">
        <f>HLOOKUP($B14,'Table of References'!$X$103:$AR$110,'Transposed Summary'!E$2+2)</f>
        <v>0</v>
      </c>
      <c r="F14" s="105">
        <f>HLOOKUP($B14,'Table of References'!$X$103:$AR$110,'Transposed Summary'!F$2+2)</f>
        <v>0</v>
      </c>
      <c r="G14" s="105">
        <f>HLOOKUP($B14,'Table of References'!$X$103:$AR$110,'Transposed Summary'!G$2+2)</f>
        <v>0</v>
      </c>
      <c r="H14" s="105">
        <f>HLOOKUP($B14,'Table of References'!$X$103:$AR$110,'Transposed Summary'!H$2+2)</f>
        <v>0</v>
      </c>
      <c r="I14" s="111">
        <f t="shared" si="0"/>
        <v>0</v>
      </c>
    </row>
    <row r="15" spans="1:9" ht="16" x14ac:dyDescent="0.2">
      <c r="A15" s="95" t="s">
        <v>372</v>
      </c>
      <c r="B15" s="102">
        <f>HLOOKUP(A15,'Table of References'!$X$2:$AR$3,2,FALSE)</f>
        <v>12</v>
      </c>
      <c r="C15" s="102"/>
      <c r="D15" s="105">
        <f>HLOOKUP($B15,'Table of References'!$X$103:$AR$110,'Transposed Summary'!D$2+2)</f>
        <v>0</v>
      </c>
      <c r="E15" s="105">
        <f>HLOOKUP($B15,'Table of References'!$X$103:$AR$110,'Transposed Summary'!E$2+2)</f>
        <v>0</v>
      </c>
      <c r="F15" s="105">
        <f>HLOOKUP($B15,'Table of References'!$X$103:$AR$110,'Transposed Summary'!F$2+2)</f>
        <v>1</v>
      </c>
      <c r="G15" s="105">
        <f>HLOOKUP($B15,'Table of References'!$X$103:$AR$110,'Transposed Summary'!G$2+2)</f>
        <v>0</v>
      </c>
      <c r="H15" s="105">
        <f>HLOOKUP($B15,'Table of References'!$X$103:$AR$110,'Transposed Summary'!H$2+2)</f>
        <v>0</v>
      </c>
      <c r="I15" s="111">
        <f t="shared" si="0"/>
        <v>1</v>
      </c>
    </row>
    <row r="16" spans="1:9" ht="16" x14ac:dyDescent="0.2">
      <c r="A16" s="95" t="s">
        <v>173</v>
      </c>
      <c r="B16" s="102">
        <f>HLOOKUP(A16,'Table of References'!$X$2:$AR$3,2,FALSE)</f>
        <v>13</v>
      </c>
      <c r="C16" s="102"/>
      <c r="D16" s="105">
        <f>HLOOKUP($B16,'Table of References'!$X$103:$AR$110,'Transposed Summary'!D$2+2)</f>
        <v>0</v>
      </c>
      <c r="E16" s="105">
        <f>HLOOKUP($B16,'Table of References'!$X$103:$AR$110,'Transposed Summary'!E$2+2)</f>
        <v>0</v>
      </c>
      <c r="F16" s="105">
        <f>HLOOKUP($B16,'Table of References'!$X$103:$AR$110,'Transposed Summary'!F$2+2)</f>
        <v>0</v>
      </c>
      <c r="G16" s="105">
        <f>HLOOKUP($B16,'Table of References'!$X$103:$AR$110,'Transposed Summary'!G$2+2)</f>
        <v>0</v>
      </c>
      <c r="H16" s="105">
        <f>HLOOKUP($B16,'Table of References'!$X$103:$AR$110,'Transposed Summary'!H$2+2)</f>
        <v>1</v>
      </c>
      <c r="I16" s="111">
        <f t="shared" si="0"/>
        <v>1</v>
      </c>
    </row>
    <row r="17" spans="1:22" ht="16" x14ac:dyDescent="0.2">
      <c r="A17" s="95" t="s">
        <v>459</v>
      </c>
      <c r="B17" s="102">
        <f>HLOOKUP(A17,'Table of References'!$X$2:$AR$3,2,FALSE)</f>
        <v>14</v>
      </c>
      <c r="C17" s="102"/>
      <c r="D17" s="105">
        <f>HLOOKUP($B17,'Table of References'!$X$103:$AR$110,'Transposed Summary'!D$2+2)</f>
        <v>0</v>
      </c>
      <c r="E17" s="105">
        <f>HLOOKUP($B17,'Table of References'!$X$103:$AR$110,'Transposed Summary'!E$2+2)</f>
        <v>0</v>
      </c>
      <c r="F17" s="105">
        <f>HLOOKUP($B17,'Table of References'!$X$103:$AR$110,'Transposed Summary'!F$2+2)</f>
        <v>0</v>
      </c>
      <c r="G17" s="105">
        <f>HLOOKUP($B17,'Table of References'!$X$103:$AR$110,'Transposed Summary'!G$2+2)</f>
        <v>0</v>
      </c>
      <c r="H17" s="105">
        <f>HLOOKUP($B17,'Table of References'!$X$103:$AR$110,'Transposed Summary'!H$2+2)</f>
        <v>0</v>
      </c>
      <c r="I17" s="111">
        <f t="shared" si="0"/>
        <v>0</v>
      </c>
    </row>
    <row r="18" spans="1:22" ht="16" x14ac:dyDescent="0.2">
      <c r="A18" s="95" t="s">
        <v>169</v>
      </c>
      <c r="B18" s="102">
        <f>HLOOKUP(A18,'Table of References'!$X$2:$AR$3,2,FALSE)</f>
        <v>15</v>
      </c>
      <c r="C18" s="102"/>
      <c r="D18" s="105">
        <f>HLOOKUP($B18,'Table of References'!$X$103:$AR$110,'Transposed Summary'!D$2+2)</f>
        <v>2</v>
      </c>
      <c r="E18" s="105">
        <f>HLOOKUP($B18,'Table of References'!$X$103:$AR$110,'Transposed Summary'!E$2+2)</f>
        <v>0</v>
      </c>
      <c r="F18" s="105">
        <f>HLOOKUP($B18,'Table of References'!$X$103:$AR$110,'Transposed Summary'!F$2+2)</f>
        <v>11</v>
      </c>
      <c r="G18" s="105">
        <f>HLOOKUP($B18,'Table of References'!$X$103:$AR$110,'Transposed Summary'!G$2+2)</f>
        <v>0</v>
      </c>
      <c r="H18" s="105">
        <f>HLOOKUP($B18,'Table of References'!$X$103:$AR$110,'Transposed Summary'!H$2+2)</f>
        <v>8</v>
      </c>
      <c r="I18" s="111">
        <f t="shared" si="0"/>
        <v>21</v>
      </c>
    </row>
    <row r="19" spans="1:22" ht="16" x14ac:dyDescent="0.2">
      <c r="A19" s="95" t="s">
        <v>174</v>
      </c>
      <c r="B19" s="102">
        <f>HLOOKUP(A19,'Table of References'!$X$2:$AR$3,2,FALSE)</f>
        <v>16</v>
      </c>
      <c r="C19" s="102"/>
      <c r="D19" s="105">
        <f>HLOOKUP($B19,'Table of References'!$X$103:$AR$110,'Transposed Summary'!D$2+2)</f>
        <v>0</v>
      </c>
      <c r="E19" s="105">
        <f>HLOOKUP($B19,'Table of References'!$X$103:$AR$110,'Transposed Summary'!E$2+2)</f>
        <v>0</v>
      </c>
      <c r="F19" s="105">
        <f>HLOOKUP($B19,'Table of References'!$X$103:$AR$110,'Transposed Summary'!F$2+2)</f>
        <v>0</v>
      </c>
      <c r="G19" s="105">
        <f>HLOOKUP($B19,'Table of References'!$X$103:$AR$110,'Transposed Summary'!G$2+2)</f>
        <v>0</v>
      </c>
      <c r="H19" s="105">
        <f>HLOOKUP($B19,'Table of References'!$X$103:$AR$110,'Transposed Summary'!H$2+2)</f>
        <v>0</v>
      </c>
      <c r="I19" s="111">
        <f t="shared" si="0"/>
        <v>0</v>
      </c>
    </row>
    <row r="20" spans="1:22" ht="16" x14ac:dyDescent="0.2">
      <c r="A20" s="95" t="s">
        <v>460</v>
      </c>
      <c r="B20" s="102">
        <f>HLOOKUP(A20,'Table of References'!$X$2:$AR$3,2,FALSE)</f>
        <v>17</v>
      </c>
      <c r="C20" s="102"/>
      <c r="D20" s="105">
        <f>HLOOKUP($B20,'Table of References'!$X$103:$AR$110,'Transposed Summary'!D$2+2)</f>
        <v>0</v>
      </c>
      <c r="E20" s="105">
        <f>HLOOKUP($B20,'Table of References'!$X$103:$AR$110,'Transposed Summary'!E$2+2)</f>
        <v>0</v>
      </c>
      <c r="F20" s="105">
        <f>HLOOKUP($B20,'Table of References'!$X$103:$AR$110,'Transposed Summary'!F$2+2)</f>
        <v>0</v>
      </c>
      <c r="G20" s="105">
        <f>HLOOKUP($B20,'Table of References'!$X$103:$AR$110,'Transposed Summary'!G$2+2)</f>
        <v>0</v>
      </c>
      <c r="H20" s="105">
        <f>HLOOKUP($B20,'Table of References'!$X$103:$AR$110,'Transposed Summary'!H$2+2)</f>
        <v>0</v>
      </c>
      <c r="I20" s="111">
        <f t="shared" si="0"/>
        <v>0</v>
      </c>
    </row>
    <row r="21" spans="1:22" ht="16" x14ac:dyDescent="0.2">
      <c r="A21" s="95" t="s">
        <v>343</v>
      </c>
      <c r="B21" s="102">
        <f>HLOOKUP(A21,'Table of References'!$X$2:$AR$3,2,FALSE)</f>
        <v>18</v>
      </c>
      <c r="C21" s="102"/>
      <c r="D21" s="105">
        <f>HLOOKUP($B21,'Table of References'!$X$103:$AR$110,'Transposed Summary'!D$2+2)</f>
        <v>0</v>
      </c>
      <c r="E21" s="105">
        <f>HLOOKUP($B21,'Table of References'!$X$103:$AR$110,'Transposed Summary'!E$2+2)</f>
        <v>0</v>
      </c>
      <c r="F21" s="105">
        <f>HLOOKUP($B21,'Table of References'!$X$103:$AR$110,'Transposed Summary'!F$2+2)</f>
        <v>0</v>
      </c>
      <c r="G21" s="105">
        <f>HLOOKUP($B21,'Table of References'!$X$103:$AR$110,'Transposed Summary'!G$2+2)</f>
        <v>0</v>
      </c>
      <c r="H21" s="105">
        <f>HLOOKUP($B21,'Table of References'!$X$103:$AR$110,'Transposed Summary'!H$2+2)</f>
        <v>0</v>
      </c>
      <c r="I21" s="111">
        <f t="shared" si="0"/>
        <v>0</v>
      </c>
    </row>
    <row r="22" spans="1:22" ht="16" x14ac:dyDescent="0.2">
      <c r="A22" s="95" t="s">
        <v>319</v>
      </c>
      <c r="B22" s="102">
        <f>HLOOKUP(A22,'Table of References'!$X$2:$AR$3,2,FALSE)</f>
        <v>19</v>
      </c>
      <c r="C22" s="102"/>
      <c r="D22" s="105">
        <f>HLOOKUP($B22,'Table of References'!$X$103:$AR$110,'Transposed Summary'!D$2+2)</f>
        <v>0</v>
      </c>
      <c r="E22" s="105">
        <f>HLOOKUP($B22,'Table of References'!$X$103:$AR$110,'Transposed Summary'!E$2+2)</f>
        <v>0</v>
      </c>
      <c r="F22" s="105">
        <f>HLOOKUP($B22,'Table of References'!$X$103:$AR$110,'Transposed Summary'!F$2+2)</f>
        <v>0</v>
      </c>
      <c r="G22" s="105">
        <f>HLOOKUP($B22,'Table of References'!$X$103:$AR$110,'Transposed Summary'!G$2+2)</f>
        <v>0</v>
      </c>
      <c r="H22" s="105">
        <f>HLOOKUP($B22,'Table of References'!$X$103:$AR$110,'Transposed Summary'!H$2+2)</f>
        <v>0</v>
      </c>
      <c r="I22" s="111">
        <f t="shared" si="0"/>
        <v>0</v>
      </c>
    </row>
    <row r="23" spans="1:22" ht="16" x14ac:dyDescent="0.2">
      <c r="A23" s="95" t="s">
        <v>175</v>
      </c>
      <c r="B23" s="102">
        <f>HLOOKUP(A23,'Table of References'!$X$2:$AR$3,2,FALSE)</f>
        <v>20</v>
      </c>
      <c r="C23" s="102"/>
      <c r="D23" s="105">
        <f>HLOOKUP($B23,'Table of References'!$X$103:$AR$110,'Transposed Summary'!D$2+2)</f>
        <v>0</v>
      </c>
      <c r="E23" s="105">
        <f>HLOOKUP($B23,'Table of References'!$X$103:$AR$110,'Transposed Summary'!E$2+2)</f>
        <v>0</v>
      </c>
      <c r="F23" s="105">
        <f>HLOOKUP($B23,'Table of References'!$X$103:$AR$110,'Transposed Summary'!F$2+2)</f>
        <v>0</v>
      </c>
      <c r="G23" s="105">
        <f>HLOOKUP($B23,'Table of References'!$X$103:$AR$110,'Transposed Summary'!G$2+2)</f>
        <v>0</v>
      </c>
      <c r="H23" s="105">
        <f>HLOOKUP($B23,'Table of References'!$X$103:$AR$110,'Transposed Summary'!H$2+2)</f>
        <v>0</v>
      </c>
      <c r="I23" s="111">
        <f t="shared" si="0"/>
        <v>0</v>
      </c>
    </row>
    <row r="24" spans="1:22" ht="17" thickBot="1" x14ac:dyDescent="0.25">
      <c r="A24" s="96" t="s">
        <v>461</v>
      </c>
      <c r="B24" s="103">
        <f>HLOOKUP(A24,'Table of References'!$X$2:$AR$3,2,FALSE)</f>
        <v>21</v>
      </c>
      <c r="C24" s="103"/>
      <c r="D24" s="106">
        <f>HLOOKUP($B24,'Table of References'!$X$103:$AR$110,'Transposed Summary'!D$2+2)</f>
        <v>0</v>
      </c>
      <c r="E24" s="106">
        <f>HLOOKUP($B24,'Table of References'!$X$103:$AR$110,'Transposed Summary'!E$2+2)</f>
        <v>0</v>
      </c>
      <c r="F24" s="106">
        <f>HLOOKUP($B24,'Table of References'!$X$103:$AR$110,'Transposed Summary'!F$2+2)</f>
        <v>0</v>
      </c>
      <c r="G24" s="106">
        <f>HLOOKUP($B24,'Table of References'!$X$103:$AR$110,'Transposed Summary'!G$2+2)</f>
        <v>0</v>
      </c>
      <c r="H24" s="106">
        <f>HLOOKUP($B24,'Table of References'!$X$103:$AR$110,'Transposed Summary'!H$2+2)</f>
        <v>0</v>
      </c>
      <c r="I24" s="112">
        <f t="shared" si="0"/>
        <v>0</v>
      </c>
    </row>
    <row r="25" spans="1:22" ht="16" thickTop="1" x14ac:dyDescent="0.2">
      <c r="I25" s="107"/>
    </row>
    <row r="26" spans="1:22" ht="16" x14ac:dyDescent="0.2">
      <c r="A26" s="108" t="s">
        <v>468</v>
      </c>
      <c r="D26" s="109">
        <f>SUM(D4:D24)</f>
        <v>3</v>
      </c>
      <c r="E26" s="109">
        <f t="shared" ref="E26:H26" si="1">SUM(E4:E24)</f>
        <v>0</v>
      </c>
      <c r="F26" s="109">
        <f t="shared" si="1"/>
        <v>18</v>
      </c>
      <c r="G26" s="109">
        <f t="shared" si="1"/>
        <v>0</v>
      </c>
      <c r="H26" s="109">
        <f t="shared" si="1"/>
        <v>15</v>
      </c>
      <c r="I26" s="109">
        <f>SUM(D26:H26)</f>
        <v>36</v>
      </c>
    </row>
    <row r="27" spans="1:22" ht="16" thickBot="1" x14ac:dyDescent="0.25">
      <c r="K27" s="171" t="s">
        <v>520</v>
      </c>
      <c r="L27" s="171"/>
      <c r="M27" s="171"/>
      <c r="N27" s="171"/>
      <c r="O27" s="171"/>
      <c r="P27" s="171"/>
      <c r="Q27" s="171"/>
      <c r="R27" s="171"/>
    </row>
    <row r="28" spans="1:22" ht="18" thickTop="1" thickBot="1" x14ac:dyDescent="0.25">
      <c r="K28" s="1" t="s">
        <v>456</v>
      </c>
      <c r="L28" s="156" t="s">
        <v>519</v>
      </c>
      <c r="M28" s="2" t="s">
        <v>86</v>
      </c>
      <c r="N28" s="2" t="s">
        <v>77</v>
      </c>
      <c r="O28" s="2" t="s">
        <v>84</v>
      </c>
      <c r="P28" s="2" t="s">
        <v>69</v>
      </c>
      <c r="Q28" s="2" t="s">
        <v>2</v>
      </c>
      <c r="R28" s="114" t="s">
        <v>457</v>
      </c>
    </row>
    <row r="29" spans="1:22" ht="20" thickTop="1" x14ac:dyDescent="0.35">
      <c r="K29" s="94" t="s">
        <v>208</v>
      </c>
      <c r="L29" s="101">
        <f>VLOOKUP(L$28,Summary!$B$2:$P$8,$V29,FALSE)</f>
        <v>0</v>
      </c>
      <c r="M29" s="101">
        <f>VLOOKUP(M$28,Summary!$B$2:$P$8,$V29,FALSE)</f>
        <v>0</v>
      </c>
      <c r="N29" s="101">
        <f>VLOOKUP(N$28,Summary!$B$2:$P$8,$V29,FALSE)</f>
        <v>0</v>
      </c>
      <c r="O29" s="101">
        <f>VLOOKUP(O$28,Summary!$B$2:$P$8,$V29,FALSE)</f>
        <v>0</v>
      </c>
      <c r="P29" s="101">
        <f>VLOOKUP(P$28,Summary!$B$2:$P$8,$V29,FALSE)</f>
        <v>0</v>
      </c>
      <c r="Q29" s="101">
        <f>VLOOKUP(Q$28,Summary!$B$2:$P$8,$V29,FALSE)</f>
        <v>17</v>
      </c>
      <c r="R29" s="158">
        <f>SUM(L29:Q29)</f>
        <v>17</v>
      </c>
      <c r="T29" t="s">
        <v>208</v>
      </c>
      <c r="V29">
        <v>2</v>
      </c>
    </row>
    <row r="30" spans="1:22" ht="19" x14ac:dyDescent="0.35">
      <c r="K30" s="95" t="s">
        <v>462</v>
      </c>
      <c r="L30" s="102">
        <f>VLOOKUP(L$28,Summary!$B$2:$P$8,$V30,FALSE)</f>
        <v>0</v>
      </c>
      <c r="M30" s="102">
        <f>VLOOKUP(M$28,Summary!$B$2:$P$8,$V30,FALSE)</f>
        <v>0</v>
      </c>
      <c r="N30" s="102">
        <f>VLOOKUP(N$28,Summary!$B$2:$P$8,$V30,FALSE)</f>
        <v>0</v>
      </c>
      <c r="O30" s="102">
        <f>VLOOKUP(O$28,Summary!$B$2:$P$8,$V30,FALSE)</f>
        <v>0</v>
      </c>
      <c r="P30" s="102">
        <f>VLOOKUP(P$28,Summary!$B$2:$P$8,$V30,FALSE)</f>
        <v>0</v>
      </c>
      <c r="Q30" s="102">
        <f>VLOOKUP(Q$28,Summary!$B$2:$P$8,$V30,FALSE)</f>
        <v>0</v>
      </c>
      <c r="R30" s="159">
        <f>SUM(L30:Q30)</f>
        <v>0</v>
      </c>
      <c r="T30" t="s">
        <v>518</v>
      </c>
      <c r="V30">
        <f>1+V29</f>
        <v>3</v>
      </c>
    </row>
    <row r="31" spans="1:22" ht="19" x14ac:dyDescent="0.35">
      <c r="K31" s="95" t="s">
        <v>224</v>
      </c>
      <c r="L31" s="102">
        <f>VLOOKUP(L$28,Summary!$B$2:$P$8,$V31,FALSE)</f>
        <v>0</v>
      </c>
      <c r="M31" s="102">
        <f>VLOOKUP(M$28,Summary!$B$2:$P$8,$V31,FALSE)</f>
        <v>0</v>
      </c>
      <c r="N31" s="102">
        <f>VLOOKUP(N$28,Summary!$B$2:$P$8,$V31,FALSE)</f>
        <v>2</v>
      </c>
      <c r="O31" s="102">
        <f>VLOOKUP(O$28,Summary!$B$2:$P$8,$V31,FALSE)</f>
        <v>0</v>
      </c>
      <c r="P31" s="102">
        <f>VLOOKUP(P$28,Summary!$B$2:$P$8,$V31,FALSE)</f>
        <v>0</v>
      </c>
      <c r="Q31" s="102">
        <f>VLOOKUP(Q$28,Summary!$B$2:$P$8,$V31,FALSE)</f>
        <v>6</v>
      </c>
      <c r="R31" s="159">
        <f t="shared" ref="R31:R42" si="2">SUM(L31:Q31)</f>
        <v>8</v>
      </c>
      <c r="T31" t="s">
        <v>224</v>
      </c>
      <c r="V31">
        <f t="shared" ref="V31:V42" si="3">1+V30</f>
        <v>4</v>
      </c>
    </row>
    <row r="32" spans="1:22" ht="19" x14ac:dyDescent="0.35">
      <c r="K32" s="95" t="s">
        <v>225</v>
      </c>
      <c r="L32" s="102">
        <f>VLOOKUP(L$28,Summary!$B$2:$P$8,$V32,FALSE)</f>
        <v>0</v>
      </c>
      <c r="M32" s="102">
        <f>VLOOKUP(M$28,Summary!$B$2:$P$8,$V32,FALSE)</f>
        <v>0</v>
      </c>
      <c r="N32" s="102">
        <f>VLOOKUP(N$28,Summary!$B$2:$P$8,$V32,FALSE)</f>
        <v>0</v>
      </c>
      <c r="O32" s="102">
        <f>VLOOKUP(O$28,Summary!$B$2:$P$8,$V32,FALSE)</f>
        <v>0</v>
      </c>
      <c r="P32" s="102">
        <f>VLOOKUP(P$28,Summary!$B$2:$P$8,$V32,FALSE)</f>
        <v>0</v>
      </c>
      <c r="Q32" s="102">
        <f>VLOOKUP(Q$28,Summary!$B$2:$P$8,$V32,FALSE)</f>
        <v>0</v>
      </c>
      <c r="R32" s="159">
        <f t="shared" si="2"/>
        <v>0</v>
      </c>
      <c r="T32" t="s">
        <v>225</v>
      </c>
      <c r="V32">
        <f t="shared" si="3"/>
        <v>5</v>
      </c>
    </row>
    <row r="33" spans="11:22" ht="19" x14ac:dyDescent="0.35">
      <c r="K33" s="95" t="s">
        <v>306</v>
      </c>
      <c r="L33" s="102">
        <f>VLOOKUP(L$28,Summary!$B$2:$P$8,$V33,FALSE)</f>
        <v>0</v>
      </c>
      <c r="M33" s="102">
        <f>VLOOKUP(M$28,Summary!$B$2:$P$8,$V33,FALSE)</f>
        <v>0</v>
      </c>
      <c r="N33" s="102">
        <f>VLOOKUP(N$28,Summary!$B$2:$P$8,$V33,FALSE)</f>
        <v>0</v>
      </c>
      <c r="O33" s="102">
        <f>VLOOKUP(O$28,Summary!$B$2:$P$8,$V33,FALSE)</f>
        <v>0</v>
      </c>
      <c r="P33" s="102">
        <f>VLOOKUP(P$28,Summary!$B$2:$P$8,$V33,FALSE)</f>
        <v>0</v>
      </c>
      <c r="Q33" s="102">
        <f>VLOOKUP(Q$28,Summary!$B$2:$P$8,$V33,FALSE)</f>
        <v>8</v>
      </c>
      <c r="R33" s="159">
        <f t="shared" si="2"/>
        <v>8</v>
      </c>
      <c r="T33" t="s">
        <v>269</v>
      </c>
      <c r="V33">
        <f t="shared" si="3"/>
        <v>6</v>
      </c>
    </row>
    <row r="34" spans="11:22" ht="19" x14ac:dyDescent="0.35">
      <c r="K34" s="95" t="s">
        <v>177</v>
      </c>
      <c r="L34" s="102">
        <f>VLOOKUP(L$28,Summary!$B$2:$P$8,$V34,FALSE)</f>
        <v>0</v>
      </c>
      <c r="M34" s="102">
        <f>VLOOKUP(M$28,Summary!$B$2:$P$8,$V34,FALSE)</f>
        <v>0</v>
      </c>
      <c r="N34" s="102">
        <f>VLOOKUP(N$28,Summary!$B$2:$P$8,$V34,FALSE)</f>
        <v>0</v>
      </c>
      <c r="O34" s="102">
        <f>VLOOKUP(O$28,Summary!$B$2:$P$8,$V34,FALSE)</f>
        <v>0</v>
      </c>
      <c r="P34" s="102">
        <f>VLOOKUP(P$28,Summary!$B$2:$P$8,$V34,FALSE)</f>
        <v>3</v>
      </c>
      <c r="Q34" s="102">
        <f>VLOOKUP(Q$28,Summary!$B$2:$P$8,$V34,FALSE)</f>
        <v>0</v>
      </c>
      <c r="R34" s="159">
        <f t="shared" si="2"/>
        <v>3</v>
      </c>
      <c r="T34" t="s">
        <v>177</v>
      </c>
      <c r="V34">
        <f t="shared" si="3"/>
        <v>7</v>
      </c>
    </row>
    <row r="35" spans="11:22" ht="19" x14ac:dyDescent="0.35">
      <c r="K35" s="95" t="s">
        <v>244</v>
      </c>
      <c r="L35" s="102">
        <f>VLOOKUP(L$28,Summary!$B$2:$P$8,$V35,FALSE)</f>
        <v>1</v>
      </c>
      <c r="M35" s="102">
        <f>VLOOKUP(M$28,Summary!$B$2:$P$8,$V35,FALSE)</f>
        <v>0</v>
      </c>
      <c r="N35" s="102">
        <f>VLOOKUP(N$28,Summary!$B$2:$P$8,$V35,FALSE)</f>
        <v>0</v>
      </c>
      <c r="O35" s="102">
        <f>VLOOKUP(O$28,Summary!$B$2:$P$8,$V35,FALSE)</f>
        <v>0</v>
      </c>
      <c r="P35" s="102">
        <f>VLOOKUP(P$28,Summary!$B$2:$P$8,$V35,FALSE)</f>
        <v>2</v>
      </c>
      <c r="Q35" s="102">
        <f>VLOOKUP(Q$28,Summary!$B$2:$P$8,$V35,FALSE)</f>
        <v>11</v>
      </c>
      <c r="R35" s="159">
        <f t="shared" si="2"/>
        <v>14</v>
      </c>
      <c r="T35" t="s">
        <v>244</v>
      </c>
      <c r="V35">
        <f t="shared" si="3"/>
        <v>8</v>
      </c>
    </row>
    <row r="36" spans="11:22" ht="19" x14ac:dyDescent="0.35">
      <c r="K36" s="95" t="s">
        <v>340</v>
      </c>
      <c r="L36" s="102">
        <f>VLOOKUP(L$28,Summary!$B$2:$P$8,$V36,FALSE)</f>
        <v>0</v>
      </c>
      <c r="M36" s="102">
        <f>VLOOKUP(M$28,Summary!$B$2:$P$8,$V36,FALSE)</f>
        <v>0</v>
      </c>
      <c r="N36" s="102">
        <f>VLOOKUP(N$28,Summary!$B$2:$P$8,$V36,FALSE)</f>
        <v>4</v>
      </c>
      <c r="O36" s="102">
        <f>VLOOKUP(O$28,Summary!$B$2:$P$8,$V36,FALSE)</f>
        <v>0</v>
      </c>
      <c r="P36" s="102">
        <f>VLOOKUP(P$28,Summary!$B$2:$P$8,$V36,FALSE)</f>
        <v>1</v>
      </c>
      <c r="Q36" s="102">
        <f>VLOOKUP(Q$28,Summary!$B$2:$P$8,$V36,FALSE)</f>
        <v>23</v>
      </c>
      <c r="R36" s="159">
        <f t="shared" si="2"/>
        <v>28</v>
      </c>
      <c r="T36" t="s">
        <v>340</v>
      </c>
      <c r="V36">
        <f t="shared" si="3"/>
        <v>9</v>
      </c>
    </row>
    <row r="37" spans="11:22" ht="19" x14ac:dyDescent="0.35">
      <c r="K37" s="95" t="s">
        <v>372</v>
      </c>
      <c r="L37" s="102">
        <f>VLOOKUP(L$28,Summary!$B$2:$P$8,$V37,FALSE)</f>
        <v>0</v>
      </c>
      <c r="M37" s="102">
        <f>VLOOKUP(M$28,Summary!$B$2:$P$8,$V37,FALSE)</f>
        <v>0</v>
      </c>
      <c r="N37" s="102">
        <f>VLOOKUP(N$28,Summary!$B$2:$P$8,$V37,FALSE)</f>
        <v>1</v>
      </c>
      <c r="O37" s="102">
        <f>VLOOKUP(O$28,Summary!$B$2:$P$8,$V37,FALSE)</f>
        <v>0</v>
      </c>
      <c r="P37" s="102">
        <f>VLOOKUP(P$28,Summary!$B$2:$P$8,$V37,FALSE)</f>
        <v>0</v>
      </c>
      <c r="Q37" s="102">
        <f>VLOOKUP(Q$28,Summary!$B$2:$P$8,$V37,FALSE)</f>
        <v>0</v>
      </c>
      <c r="R37" s="159">
        <f t="shared" si="2"/>
        <v>1</v>
      </c>
      <c r="T37" t="s">
        <v>372</v>
      </c>
      <c r="V37">
        <f t="shared" si="3"/>
        <v>10</v>
      </c>
    </row>
    <row r="38" spans="11:22" ht="19" x14ac:dyDescent="0.35">
      <c r="K38" s="95" t="s">
        <v>327</v>
      </c>
      <c r="L38" s="102">
        <f>VLOOKUP(L$28,Summary!$B$2:$P$8,$V38,FALSE)</f>
        <v>0</v>
      </c>
      <c r="M38" s="102">
        <f>VLOOKUP(M$28,Summary!$B$2:$P$8,$V38,FALSE)</f>
        <v>0</v>
      </c>
      <c r="N38" s="102">
        <f>VLOOKUP(N$28,Summary!$B$2:$P$8,$V38,FALSE)</f>
        <v>0</v>
      </c>
      <c r="O38" s="102">
        <f>VLOOKUP(O$28,Summary!$B$2:$P$8,$V38,FALSE)</f>
        <v>0</v>
      </c>
      <c r="P38" s="102">
        <f>VLOOKUP(P$28,Summary!$B$2:$P$8,$V38,FALSE)</f>
        <v>1</v>
      </c>
      <c r="Q38" s="102">
        <f>VLOOKUP(Q$28,Summary!$B$2:$P$8,$V38,FALSE)</f>
        <v>1</v>
      </c>
      <c r="R38" s="159">
        <f t="shared" si="2"/>
        <v>2</v>
      </c>
      <c r="T38" t="s">
        <v>327</v>
      </c>
      <c r="V38">
        <f t="shared" si="3"/>
        <v>11</v>
      </c>
    </row>
    <row r="39" spans="11:22" ht="19" x14ac:dyDescent="0.35">
      <c r="K39" s="95" t="s">
        <v>169</v>
      </c>
      <c r="L39" s="102">
        <f>VLOOKUP(L$28,Summary!$B$2:$P$8,$V39,FALSE)</f>
        <v>2</v>
      </c>
      <c r="M39" s="102">
        <f>VLOOKUP(M$28,Summary!$B$2:$P$8,$V39,FALSE)</f>
        <v>0</v>
      </c>
      <c r="N39" s="102">
        <f>VLOOKUP(N$28,Summary!$B$2:$P$8,$V39,FALSE)</f>
        <v>11</v>
      </c>
      <c r="O39" s="102">
        <f>VLOOKUP(O$28,Summary!$B$2:$P$8,$V39,FALSE)</f>
        <v>0</v>
      </c>
      <c r="P39" s="102">
        <f>VLOOKUP(P$28,Summary!$B$2:$P$8,$V39,FALSE)</f>
        <v>8</v>
      </c>
      <c r="Q39" s="102">
        <f>VLOOKUP(Q$28,Summary!$B$2:$P$8,$V39,FALSE)</f>
        <v>29</v>
      </c>
      <c r="R39" s="159">
        <f t="shared" si="2"/>
        <v>50</v>
      </c>
      <c r="T39" t="s">
        <v>169</v>
      </c>
      <c r="V39">
        <f t="shared" si="3"/>
        <v>12</v>
      </c>
    </row>
    <row r="40" spans="11:22" ht="19" x14ac:dyDescent="0.35">
      <c r="K40" s="95" t="s">
        <v>326</v>
      </c>
      <c r="L40" s="102">
        <f>VLOOKUP(L$28,Summary!$B$2:$P$8,$V40,FALSE)</f>
        <v>0</v>
      </c>
      <c r="M40" s="102">
        <f>VLOOKUP(M$28,Summary!$B$2:$P$8,$V40,FALSE)</f>
        <v>0</v>
      </c>
      <c r="N40" s="102">
        <f>VLOOKUP(N$28,Summary!$B$2:$P$8,$V40,FALSE)</f>
        <v>0</v>
      </c>
      <c r="O40" s="102">
        <f>VLOOKUP(O$28,Summary!$B$2:$P$8,$V40,FALSE)</f>
        <v>0</v>
      </c>
      <c r="P40" s="102">
        <f>VLOOKUP(P$28,Summary!$B$2:$P$8,$V40,FALSE)</f>
        <v>0</v>
      </c>
      <c r="Q40" s="102">
        <f>VLOOKUP(Q$28,Summary!$B$2:$P$8,$V40,FALSE)</f>
        <v>0</v>
      </c>
      <c r="R40" s="159">
        <f t="shared" si="2"/>
        <v>0</v>
      </c>
      <c r="T40" t="s">
        <v>326</v>
      </c>
      <c r="V40">
        <f t="shared" si="3"/>
        <v>13</v>
      </c>
    </row>
    <row r="41" spans="11:22" ht="19" x14ac:dyDescent="0.35">
      <c r="K41" s="95" t="s">
        <v>463</v>
      </c>
      <c r="L41" s="102">
        <f>VLOOKUP(L$28,Summary!$B$2:$P$8,$V41,FALSE)</f>
        <v>0</v>
      </c>
      <c r="M41" s="102">
        <f>VLOOKUP(M$28,Summary!$B$2:$P$8,$V41,FALSE)</f>
        <v>0</v>
      </c>
      <c r="N41" s="102">
        <f>VLOOKUP(N$28,Summary!$B$2:$P$8,$V41,FALSE)</f>
        <v>0</v>
      </c>
      <c r="O41" s="102">
        <f>VLOOKUP(O$28,Summary!$B$2:$P$8,$V41,FALSE)</f>
        <v>0</v>
      </c>
      <c r="P41" s="102">
        <f>VLOOKUP(P$28,Summary!$B$2:$P$8,$V41,FALSE)</f>
        <v>0</v>
      </c>
      <c r="Q41" s="102">
        <f>VLOOKUP(Q$28,Summary!$B$2:$P$8,$V41,FALSE)</f>
        <v>0</v>
      </c>
      <c r="R41" s="159">
        <f t="shared" si="2"/>
        <v>0</v>
      </c>
      <c r="T41" t="s">
        <v>341</v>
      </c>
      <c r="V41">
        <f t="shared" si="3"/>
        <v>14</v>
      </c>
    </row>
    <row r="42" spans="11:22" ht="19" x14ac:dyDescent="0.35">
      <c r="K42" s="95" t="s">
        <v>469</v>
      </c>
      <c r="L42" s="102">
        <f>VLOOKUP(L$28,Summary!$B$2:$P$8,$V42,FALSE)</f>
        <v>0</v>
      </c>
      <c r="M42" s="102">
        <f>VLOOKUP(M$28,Summary!$B$2:$P$8,$V42,FALSE)</f>
        <v>0</v>
      </c>
      <c r="N42" s="102">
        <f>VLOOKUP(N$28,Summary!$B$2:$P$8,$V42,FALSE)</f>
        <v>0</v>
      </c>
      <c r="O42" s="102">
        <f>VLOOKUP(O$28,Summary!$B$2:$P$8,$V42,FALSE)</f>
        <v>0</v>
      </c>
      <c r="P42" s="102">
        <f>VLOOKUP(P$28,Summary!$B$2:$P$8,$V42,FALSE)</f>
        <v>0</v>
      </c>
      <c r="Q42" s="102">
        <f>VLOOKUP(Q$28,Summary!$B$2:$P$8,$V42,FALSE)</f>
        <v>17</v>
      </c>
      <c r="R42" s="159">
        <f t="shared" si="2"/>
        <v>17</v>
      </c>
      <c r="T42" t="s">
        <v>342</v>
      </c>
      <c r="V42">
        <f t="shared" si="3"/>
        <v>15</v>
      </c>
    </row>
    <row r="43" spans="11:22" ht="20" thickBot="1" x14ac:dyDescent="0.4">
      <c r="K43" s="113" t="s">
        <v>470</v>
      </c>
      <c r="L43" s="157">
        <f t="shared" ref="L43:Q43" si="4">SUM(L29:L42)</f>
        <v>3</v>
      </c>
      <c r="M43" s="157">
        <f t="shared" si="4"/>
        <v>0</v>
      </c>
      <c r="N43" s="157">
        <f t="shared" si="4"/>
        <v>18</v>
      </c>
      <c r="O43" s="157">
        <f t="shared" si="4"/>
        <v>0</v>
      </c>
      <c r="P43" s="157">
        <f t="shared" si="4"/>
        <v>15</v>
      </c>
      <c r="Q43" s="157">
        <f t="shared" si="4"/>
        <v>112</v>
      </c>
      <c r="R43" s="115">
        <f>SUM(R29:R42)</f>
        <v>148</v>
      </c>
    </row>
    <row r="44" spans="11:22" ht="16" thickTop="1" x14ac:dyDescent="0.2">
      <c r="R44" s="107"/>
    </row>
  </sheetData>
  <mergeCells count="1">
    <mergeCell ref="K27:R2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5"/>
  <sheetViews>
    <sheetView workbookViewId="0">
      <selection activeCell="D2" sqref="D2"/>
    </sheetView>
    <sheetView topLeftCell="A9" workbookViewId="1">
      <selection activeCell="A7" sqref="A7"/>
    </sheetView>
    <sheetView workbookViewId="2"/>
  </sheetViews>
  <sheetFormatPr baseColWidth="10" defaultColWidth="8.83203125" defaultRowHeight="15" x14ac:dyDescent="0.2"/>
  <cols>
    <col min="1" max="1" width="26.6640625" customWidth="1"/>
    <col min="2" max="2" width="24" customWidth="1"/>
    <col min="3" max="3" width="45.5" customWidth="1"/>
    <col min="4" max="4" width="36.1640625" customWidth="1"/>
    <col min="5" max="5" width="39.1640625" customWidth="1"/>
  </cols>
  <sheetData>
    <row r="1" spans="1:5" ht="16" thickBot="1" x14ac:dyDescent="0.25"/>
    <row r="2" spans="1:5" ht="34" thickTop="1" thickBot="1" x14ac:dyDescent="0.25">
      <c r="A2" s="135" t="s">
        <v>456</v>
      </c>
      <c r="B2" s="136" t="s">
        <v>484</v>
      </c>
      <c r="C2" s="137" t="s">
        <v>503</v>
      </c>
      <c r="D2" s="145" t="s">
        <v>513</v>
      </c>
      <c r="E2" s="136" t="s">
        <v>508</v>
      </c>
    </row>
    <row r="3" spans="1:5" ht="33" thickTop="1" x14ac:dyDescent="0.2">
      <c r="A3" s="142" t="s">
        <v>171</v>
      </c>
      <c r="B3" s="140" t="s">
        <v>479</v>
      </c>
      <c r="C3" s="140"/>
      <c r="D3" s="146" t="s">
        <v>507</v>
      </c>
      <c r="E3" s="141" t="s">
        <v>505</v>
      </c>
    </row>
    <row r="4" spans="1:5" ht="16" x14ac:dyDescent="0.2">
      <c r="A4" s="143" t="s">
        <v>197</v>
      </c>
      <c r="B4" s="16" t="s">
        <v>479</v>
      </c>
      <c r="C4" s="16"/>
      <c r="D4" s="147" t="s">
        <v>507</v>
      </c>
      <c r="E4" s="138" t="s">
        <v>506</v>
      </c>
    </row>
    <row r="5" spans="1:5" ht="16" x14ac:dyDescent="0.2">
      <c r="A5" s="143" t="s">
        <v>172</v>
      </c>
      <c r="B5" s="16" t="s">
        <v>479</v>
      </c>
      <c r="C5" s="16"/>
      <c r="D5" s="147" t="s">
        <v>507</v>
      </c>
      <c r="E5" s="138" t="s">
        <v>507</v>
      </c>
    </row>
    <row r="6" spans="1:5" ht="16" x14ac:dyDescent="0.2">
      <c r="A6" s="143" t="s">
        <v>458</v>
      </c>
      <c r="B6" s="16" t="s">
        <v>479</v>
      </c>
      <c r="C6" s="16"/>
      <c r="D6" s="147" t="s">
        <v>507</v>
      </c>
      <c r="E6" s="138" t="s">
        <v>507</v>
      </c>
    </row>
    <row r="7" spans="1:5" ht="16" x14ac:dyDescent="0.2">
      <c r="A7" s="143" t="s">
        <v>224</v>
      </c>
      <c r="B7" s="16" t="s">
        <v>479</v>
      </c>
      <c r="C7" s="16"/>
      <c r="D7" s="147" t="s">
        <v>507</v>
      </c>
      <c r="E7" s="138" t="s">
        <v>507</v>
      </c>
    </row>
    <row r="8" spans="1:5" ht="16" x14ac:dyDescent="0.2">
      <c r="A8" s="143" t="s">
        <v>225</v>
      </c>
      <c r="B8" s="16" t="s">
        <v>479</v>
      </c>
      <c r="C8" s="16"/>
      <c r="D8" s="147" t="s">
        <v>507</v>
      </c>
      <c r="E8" s="138" t="s">
        <v>507</v>
      </c>
    </row>
    <row r="9" spans="1:5" ht="16" x14ac:dyDescent="0.2">
      <c r="A9" s="143" t="s">
        <v>306</v>
      </c>
      <c r="B9" s="16" t="s">
        <v>479</v>
      </c>
      <c r="C9" s="16"/>
      <c r="D9" s="147" t="s">
        <v>507</v>
      </c>
      <c r="E9" s="138" t="s">
        <v>507</v>
      </c>
    </row>
    <row r="10" spans="1:5" ht="64" x14ac:dyDescent="0.2">
      <c r="A10" s="143" t="s">
        <v>177</v>
      </c>
      <c r="B10" s="16" t="s">
        <v>485</v>
      </c>
      <c r="C10" s="16" t="s">
        <v>486</v>
      </c>
      <c r="D10" s="147" t="s">
        <v>507</v>
      </c>
      <c r="E10" s="138" t="s">
        <v>507</v>
      </c>
    </row>
    <row r="11" spans="1:5" ht="32" x14ac:dyDescent="0.2">
      <c r="A11" s="143" t="s">
        <v>244</v>
      </c>
      <c r="B11" s="16" t="s">
        <v>491</v>
      </c>
      <c r="C11" s="16" t="s">
        <v>492</v>
      </c>
      <c r="D11" s="147" t="s">
        <v>507</v>
      </c>
      <c r="E11" s="138" t="s">
        <v>507</v>
      </c>
    </row>
    <row r="12" spans="1:5" ht="48" x14ac:dyDescent="0.2">
      <c r="A12" s="143" t="s">
        <v>170</v>
      </c>
      <c r="B12" s="16" t="s">
        <v>485</v>
      </c>
      <c r="C12" s="16" t="s">
        <v>493</v>
      </c>
      <c r="D12" s="147" t="s">
        <v>507</v>
      </c>
      <c r="E12" s="138"/>
    </row>
    <row r="13" spans="1:5" ht="64" x14ac:dyDescent="0.2">
      <c r="A13" s="143" t="s">
        <v>329</v>
      </c>
      <c r="B13" s="16" t="s">
        <v>485</v>
      </c>
      <c r="C13" s="16" t="s">
        <v>494</v>
      </c>
      <c r="D13" s="147" t="s">
        <v>507</v>
      </c>
      <c r="E13" s="138" t="s">
        <v>509</v>
      </c>
    </row>
    <row r="14" spans="1:5" ht="16" x14ac:dyDescent="0.2">
      <c r="A14" s="143" t="s">
        <v>372</v>
      </c>
      <c r="B14" s="16" t="s">
        <v>485</v>
      </c>
      <c r="C14" s="16"/>
      <c r="D14" s="147" t="s">
        <v>507</v>
      </c>
      <c r="E14" s="138" t="s">
        <v>507</v>
      </c>
    </row>
    <row r="15" spans="1:5" ht="48" x14ac:dyDescent="0.2">
      <c r="A15" s="143" t="s">
        <v>173</v>
      </c>
      <c r="B15" s="16" t="s">
        <v>485</v>
      </c>
      <c r="C15" s="16" t="s">
        <v>495</v>
      </c>
      <c r="D15" s="147" t="s">
        <v>507</v>
      </c>
      <c r="E15" s="138" t="s">
        <v>507</v>
      </c>
    </row>
    <row r="16" spans="1:5" ht="16" x14ac:dyDescent="0.2">
      <c r="A16" s="143" t="s">
        <v>459</v>
      </c>
      <c r="B16" s="16" t="s">
        <v>485</v>
      </c>
      <c r="C16" s="16"/>
      <c r="D16" s="147" t="s">
        <v>507</v>
      </c>
      <c r="E16" s="138" t="s">
        <v>507</v>
      </c>
    </row>
    <row r="17" spans="1:5" ht="16" x14ac:dyDescent="0.2">
      <c r="A17" s="143" t="s">
        <v>510</v>
      </c>
      <c r="B17" s="16"/>
      <c r="C17" s="16"/>
      <c r="D17" s="147" t="s">
        <v>507</v>
      </c>
      <c r="E17" s="138" t="s">
        <v>511</v>
      </c>
    </row>
    <row r="18" spans="1:5" ht="32" x14ac:dyDescent="0.2">
      <c r="A18" s="143" t="s">
        <v>169</v>
      </c>
      <c r="B18" s="16" t="s">
        <v>500</v>
      </c>
      <c r="C18" s="16" t="s">
        <v>501</v>
      </c>
      <c r="D18" s="147" t="s">
        <v>514</v>
      </c>
      <c r="E18" s="138" t="s">
        <v>512</v>
      </c>
    </row>
    <row r="19" spans="1:5" ht="16" x14ac:dyDescent="0.2">
      <c r="A19" s="143" t="s">
        <v>174</v>
      </c>
      <c r="B19" s="16" t="s">
        <v>485</v>
      </c>
      <c r="C19" s="16"/>
      <c r="D19" s="147" t="s">
        <v>507</v>
      </c>
      <c r="E19" s="138" t="s">
        <v>507</v>
      </c>
    </row>
    <row r="20" spans="1:5" ht="16" x14ac:dyDescent="0.2">
      <c r="A20" s="143" t="s">
        <v>460</v>
      </c>
      <c r="B20" s="16" t="s">
        <v>485</v>
      </c>
      <c r="C20" s="16"/>
      <c r="D20" s="147" t="s">
        <v>507</v>
      </c>
      <c r="E20" s="138" t="s">
        <v>507</v>
      </c>
    </row>
    <row r="21" spans="1:5" ht="16" x14ac:dyDescent="0.2">
      <c r="A21" s="143" t="s">
        <v>343</v>
      </c>
      <c r="B21" s="16" t="s">
        <v>485</v>
      </c>
      <c r="C21" s="16"/>
      <c r="D21" s="147" t="s">
        <v>507</v>
      </c>
      <c r="E21" s="138" t="s">
        <v>507</v>
      </c>
    </row>
    <row r="22" spans="1:5" ht="64" x14ac:dyDescent="0.2">
      <c r="A22" s="143" t="s">
        <v>319</v>
      </c>
      <c r="B22" s="16" t="s">
        <v>485</v>
      </c>
      <c r="C22" s="16" t="s">
        <v>502</v>
      </c>
      <c r="D22" s="147" t="s">
        <v>507</v>
      </c>
      <c r="E22" s="138" t="s">
        <v>507</v>
      </c>
    </row>
    <row r="23" spans="1:5" ht="16" x14ac:dyDescent="0.2">
      <c r="A23" s="143" t="s">
        <v>175</v>
      </c>
      <c r="B23" s="16" t="s">
        <v>485</v>
      </c>
      <c r="C23" s="16"/>
      <c r="D23" s="147" t="s">
        <v>507</v>
      </c>
      <c r="E23" s="138" t="s">
        <v>507</v>
      </c>
    </row>
    <row r="24" spans="1:5" ht="17" thickBot="1" x14ac:dyDescent="0.25">
      <c r="A24" s="144" t="s">
        <v>461</v>
      </c>
      <c r="B24" s="23"/>
      <c r="C24" s="23"/>
      <c r="D24" s="148" t="s">
        <v>507</v>
      </c>
      <c r="E24" s="139" t="s">
        <v>507</v>
      </c>
    </row>
    <row r="25" spans="1:5" ht="16" thickTop="1" x14ac:dyDescent="0.2"/>
  </sheetData>
  <pageMargins left="0.7" right="0.7" top="0.75" bottom="0.75" header="0.3" footer="0.3"/>
  <pageSetup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E7"/>
  <sheetViews>
    <sheetView workbookViewId="0">
      <selection activeCell="A2" sqref="A2:G8"/>
    </sheetView>
    <sheetView workbookViewId="1">
      <selection activeCell="A7" sqref="A7"/>
    </sheetView>
    <sheetView workbookViewId="2"/>
  </sheetViews>
  <sheetFormatPr baseColWidth="10" defaultColWidth="8.83203125" defaultRowHeight="15" x14ac:dyDescent="0.2"/>
  <sheetData>
    <row r="2" spans="1:5" x14ac:dyDescent="0.2">
      <c r="C2" t="s">
        <v>127</v>
      </c>
    </row>
    <row r="3" spans="1:5" x14ac:dyDescent="0.2">
      <c r="C3" t="s">
        <v>7</v>
      </c>
      <c r="D3" t="s">
        <v>18</v>
      </c>
      <c r="E3" t="s">
        <v>35</v>
      </c>
    </row>
    <row r="4" spans="1:5" x14ac:dyDescent="0.2">
      <c r="A4" t="s">
        <v>128</v>
      </c>
      <c r="B4" t="s">
        <v>7</v>
      </c>
      <c r="C4" t="s">
        <v>129</v>
      </c>
      <c r="D4" t="s">
        <v>130</v>
      </c>
      <c r="E4" t="s">
        <v>131</v>
      </c>
    </row>
    <row r="5" spans="1:5" x14ac:dyDescent="0.2">
      <c r="B5" t="s">
        <v>18</v>
      </c>
      <c r="C5" t="s">
        <v>132</v>
      </c>
      <c r="D5" t="s">
        <v>133</v>
      </c>
      <c r="E5" t="s">
        <v>134</v>
      </c>
    </row>
    <row r="6" spans="1:5" x14ac:dyDescent="0.2">
      <c r="B6" t="s">
        <v>53</v>
      </c>
      <c r="C6" t="s">
        <v>135</v>
      </c>
      <c r="D6" t="s">
        <v>136</v>
      </c>
      <c r="E6" t="s">
        <v>137</v>
      </c>
    </row>
    <row r="7" spans="1:5" x14ac:dyDescent="0.2">
      <c r="B7" t="s">
        <v>35</v>
      </c>
      <c r="C7" t="s">
        <v>138</v>
      </c>
      <c r="D7" t="s">
        <v>139</v>
      </c>
      <c r="E7"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9:P10"/>
  <sheetViews>
    <sheetView topLeftCell="A10" workbookViewId="0">
      <selection activeCell="F10" sqref="F10"/>
    </sheetView>
    <sheetView workbookViewId="1">
      <selection activeCell="A7" sqref="A7"/>
    </sheetView>
    <sheetView workbookViewId="2"/>
  </sheetViews>
  <sheetFormatPr baseColWidth="10" defaultColWidth="8.83203125" defaultRowHeight="15" x14ac:dyDescent="0.2"/>
  <cols>
    <col min="10" max="10" width="34" customWidth="1"/>
    <col min="12" max="12" width="33.1640625" customWidth="1"/>
  </cols>
  <sheetData>
    <row r="9" spans="2:16" ht="16" thickBot="1" x14ac:dyDescent="0.25"/>
    <row r="10" spans="2:16" ht="157" thickTop="1" x14ac:dyDescent="0.2">
      <c r="B10" s="7">
        <v>53</v>
      </c>
      <c r="C10" s="70" t="s">
        <v>187</v>
      </c>
      <c r="D10" s="8" t="s">
        <v>69</v>
      </c>
      <c r="E10" s="16" t="s">
        <v>186</v>
      </c>
      <c r="F10" s="14">
        <v>206</v>
      </c>
      <c r="G10" s="14">
        <v>206</v>
      </c>
      <c r="H10" s="14"/>
      <c r="I10" s="14" t="str">
        <f>"("&amp;D10&amp;", "&amp;E10&amp;", "&amp;F10&amp;")"</f>
        <v>(TMS, V.2.9, 206)</v>
      </c>
      <c r="J10" s="19" t="s">
        <v>188</v>
      </c>
      <c r="K10" s="19" t="s">
        <v>189</v>
      </c>
      <c r="L10" s="19"/>
      <c r="M10" s="19"/>
      <c r="N10" s="13" t="s">
        <v>6</v>
      </c>
      <c r="O10" s="13" t="s">
        <v>89</v>
      </c>
      <c r="P10" s="21" t="s">
        <v>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G45"/>
  <sheetViews>
    <sheetView topLeftCell="D7" workbookViewId="0">
      <selection activeCell="D15" sqref="D15"/>
    </sheetView>
    <sheetView workbookViewId="1">
      <selection activeCell="A7" sqref="A7"/>
    </sheetView>
    <sheetView workbookViewId="2"/>
  </sheetViews>
  <sheetFormatPr baseColWidth="10" defaultColWidth="8.83203125" defaultRowHeight="15" x14ac:dyDescent="0.2"/>
  <cols>
    <col min="1" max="1" width="37.5" customWidth="1"/>
    <col min="7" max="7" width="31" customWidth="1"/>
    <col min="8" max="8" width="12.1640625" customWidth="1"/>
    <col min="9" max="9" width="11.1640625" customWidth="1"/>
    <col min="10" max="10" width="10.83203125" customWidth="1"/>
    <col min="13" max="13" width="17.1640625" customWidth="1"/>
    <col min="18" max="18" width="22.5" customWidth="1"/>
    <col min="19" max="19" width="9.5" customWidth="1"/>
    <col min="20" max="20" width="14.5" customWidth="1"/>
    <col min="22" max="22" width="12.1640625" customWidth="1"/>
    <col min="23" max="23" width="12" customWidth="1"/>
    <col min="24" max="24" width="13.5" customWidth="1"/>
    <col min="26" max="26" width="10.6640625" customWidth="1"/>
    <col min="27" max="27" width="12.6640625" customWidth="1"/>
    <col min="31" max="31" width="18.5" customWidth="1"/>
    <col min="32" max="32" width="12.33203125" customWidth="1"/>
    <col min="33" max="33" width="15.5" customWidth="1"/>
  </cols>
  <sheetData>
    <row r="2" spans="1:18" ht="30.75" customHeight="1" x14ac:dyDescent="0.2">
      <c r="A2" s="172" t="s">
        <v>448</v>
      </c>
      <c r="B2" s="172"/>
      <c r="C2" s="172"/>
      <c r="D2" s="172"/>
      <c r="E2" s="172"/>
      <c r="F2" s="86"/>
      <c r="G2" s="86"/>
      <c r="H2" s="86"/>
      <c r="I2" s="86"/>
      <c r="J2" s="86"/>
      <c r="K2" s="86"/>
      <c r="L2" s="86"/>
      <c r="M2" s="86"/>
      <c r="N2" s="86"/>
      <c r="O2" s="86"/>
      <c r="P2" s="86"/>
      <c r="Q2" s="86"/>
      <c r="R2" s="84"/>
    </row>
    <row r="3" spans="1:18" ht="16" thickBot="1" x14ac:dyDescent="0.25">
      <c r="B3" s="77"/>
      <c r="C3" s="77"/>
      <c r="D3" s="77"/>
    </row>
    <row r="4" spans="1:18" ht="18" thickTop="1" thickBot="1" x14ac:dyDescent="0.25">
      <c r="A4" s="29" t="s">
        <v>150</v>
      </c>
      <c r="B4" s="27" t="s">
        <v>89</v>
      </c>
      <c r="C4" s="28" t="s">
        <v>6</v>
      </c>
      <c r="D4" s="83" t="s">
        <v>447</v>
      </c>
      <c r="E4" s="78" t="s">
        <v>141</v>
      </c>
    </row>
    <row r="5" spans="1:18" ht="34.5" customHeight="1" thickTop="1" x14ac:dyDescent="0.2">
      <c r="A5" s="80" t="s">
        <v>148</v>
      </c>
      <c r="B5" s="4">
        <f>COUNTIF('Table of References'!$M$4:$M$99,B$4)</f>
        <v>41</v>
      </c>
      <c r="C5" s="5">
        <f>COUNTIF('Table of References'!$M$4:$M$99,C$4)</f>
        <v>55</v>
      </c>
      <c r="D5" s="5">
        <f>COUNTIF('Table of References'!$M$4:$M$99,D$4)</f>
        <v>0</v>
      </c>
      <c r="E5" s="6">
        <f>SUM(B5:D5)</f>
        <v>96</v>
      </c>
    </row>
    <row r="6" spans="1:18" ht="45.75" customHeight="1" x14ac:dyDescent="0.2">
      <c r="A6" s="81" t="s">
        <v>166</v>
      </c>
      <c r="B6" s="7">
        <f>COUNTIF('Table of References'!$N$4:$N$99,B$4)</f>
        <v>85</v>
      </c>
      <c r="C6" s="8">
        <f>COUNTIF('Table of References'!$N$4:$N$99,C$4)</f>
        <v>0</v>
      </c>
      <c r="D6" s="8">
        <f>COUNTIF('Table of References'!$N$4:$N$99,D$4)</f>
        <v>11</v>
      </c>
      <c r="E6" s="9">
        <f t="shared" ref="E6:E7" si="0">SUM(B6:D6)</f>
        <v>96</v>
      </c>
    </row>
    <row r="7" spans="1:18" ht="39" customHeight="1" thickBot="1" x14ac:dyDescent="0.25">
      <c r="A7" s="82" t="s">
        <v>164</v>
      </c>
      <c r="B7" s="10">
        <f>COUNTIF('Table of References'!$T$4:$T$99,"YesYes")</f>
        <v>34</v>
      </c>
      <c r="C7" s="11">
        <f>COUNTIF('Table of References'!$T$4:$T$99,"YesNo")</f>
        <v>0</v>
      </c>
      <c r="D7" s="11">
        <f>COUNTIF('Table of References'!$T$4:$T$99,"YesUnclear")</f>
        <v>7</v>
      </c>
      <c r="E7" s="12">
        <f t="shared" si="0"/>
        <v>41</v>
      </c>
    </row>
    <row r="8" spans="1:18" ht="16" thickTop="1" x14ac:dyDescent="0.2"/>
    <row r="9" spans="1:18" ht="31.5" customHeight="1" thickBot="1" x14ac:dyDescent="0.25">
      <c r="G9" s="172" t="s">
        <v>448</v>
      </c>
      <c r="H9" s="172"/>
      <c r="I9" s="172"/>
      <c r="J9" s="172"/>
      <c r="K9" s="172"/>
      <c r="L9" s="86"/>
    </row>
    <row r="10" spans="1:18" ht="18" thickTop="1" thickBot="1" x14ac:dyDescent="0.25">
      <c r="G10" s="29" t="s">
        <v>150</v>
      </c>
      <c r="H10" s="27" t="s">
        <v>89</v>
      </c>
      <c r="I10" s="28" t="s">
        <v>6</v>
      </c>
      <c r="J10" s="83" t="s">
        <v>447</v>
      </c>
      <c r="K10" s="78" t="s">
        <v>141</v>
      </c>
    </row>
    <row r="11" spans="1:18" ht="33" thickTop="1" x14ac:dyDescent="0.2">
      <c r="G11" s="80" t="s">
        <v>148</v>
      </c>
      <c r="H11" s="50" t="str">
        <f>B5&amp;" ("&amp;(FIXED((B5/$E5)*100,0))&amp;"%)"</f>
        <v>41 (43%)</v>
      </c>
      <c r="I11" s="51" t="str">
        <f t="shared" ref="I11:K13" si="1">C5&amp;" ("&amp;(FIXED((C5/$E5)*100,0))&amp;"%)"</f>
        <v>55 (57%)</v>
      </c>
      <c r="J11" s="51" t="str">
        <f t="shared" si="1"/>
        <v>0 (0%)</v>
      </c>
      <c r="K11" s="52" t="str">
        <f t="shared" si="1"/>
        <v>96 (100%)</v>
      </c>
    </row>
    <row r="12" spans="1:18" ht="48" x14ac:dyDescent="0.2">
      <c r="G12" s="81" t="s">
        <v>166</v>
      </c>
      <c r="H12" s="53" t="str">
        <f t="shared" ref="H12:H13" si="2">B6&amp;" ("&amp;(FIXED((B6/$E6)*100,0))&amp;"%)"</f>
        <v>85 (89%)</v>
      </c>
      <c r="I12" s="54" t="str">
        <f t="shared" ref="I12:I13" si="3">C6&amp;" ("&amp;(FIXED((C6/$E6)*100,0))&amp;"%)"</f>
        <v>0 (0%)</v>
      </c>
      <c r="J12" s="54" t="str">
        <f t="shared" ref="J12:J13" si="4">D6&amp;" ("&amp;(FIXED((D6/$E6)*100,0))&amp;"%)"</f>
        <v>11 (11%)</v>
      </c>
      <c r="K12" s="55" t="str">
        <f t="shared" si="1"/>
        <v>96 (100%)</v>
      </c>
    </row>
    <row r="13" spans="1:18" ht="33" thickBot="1" x14ac:dyDescent="0.25">
      <c r="G13" s="82" t="s">
        <v>164</v>
      </c>
      <c r="H13" s="56" t="str">
        <f t="shared" si="2"/>
        <v>34 (83%)</v>
      </c>
      <c r="I13" s="57" t="str">
        <f t="shared" si="3"/>
        <v>0 (0%)</v>
      </c>
      <c r="J13" s="57" t="str">
        <f t="shared" si="4"/>
        <v>7 (17%)</v>
      </c>
      <c r="K13" s="58" t="str">
        <f t="shared" si="1"/>
        <v>41 (100%)</v>
      </c>
    </row>
    <row r="14" spans="1:18" ht="17" thickTop="1" thickBot="1" x14ac:dyDescent="0.25">
      <c r="L14" s="172" t="s">
        <v>448</v>
      </c>
      <c r="M14" s="172"/>
      <c r="N14" s="172"/>
      <c r="O14" s="172"/>
      <c r="P14" s="172"/>
    </row>
    <row r="15" spans="1:18" ht="82" thickTop="1" thickBot="1" x14ac:dyDescent="0.25">
      <c r="L15" s="29" t="s">
        <v>150</v>
      </c>
      <c r="M15" s="27" t="s">
        <v>89</v>
      </c>
      <c r="N15" s="28" t="s">
        <v>6</v>
      </c>
      <c r="O15" s="83" t="s">
        <v>447</v>
      </c>
      <c r="P15" s="78" t="s">
        <v>141</v>
      </c>
    </row>
    <row r="16" spans="1:18" ht="97" thickTop="1" x14ac:dyDescent="0.2">
      <c r="L16" s="80" t="s">
        <v>148</v>
      </c>
      <c r="M16" s="50" t="e">
        <f>G10&amp;" ("&amp;(FIXED((G10/$E10)*100,0))&amp;"%)"</f>
        <v>#VALUE!</v>
      </c>
      <c r="N16" s="51" t="e">
        <f t="shared" ref="N16:N18" si="5">H10&amp;" ("&amp;(FIXED((H10/$E10)*100,0))&amp;"%)"</f>
        <v>#VALUE!</v>
      </c>
      <c r="O16" s="51" t="e">
        <f t="shared" ref="O16:O18" si="6">I10&amp;" ("&amp;(FIXED((I10/$E10)*100,0))&amp;"%)"</f>
        <v>#VALUE!</v>
      </c>
      <c r="P16" s="52" t="e">
        <f t="shared" ref="P16:P18" si="7">J10&amp;" ("&amp;(FIXED((J10/$E10)*100,0))&amp;"%)"</f>
        <v>#VALUE!</v>
      </c>
    </row>
    <row r="17" spans="12:20" ht="192" x14ac:dyDescent="0.2">
      <c r="L17" s="81" t="s">
        <v>166</v>
      </c>
      <c r="M17" s="53" t="e">
        <f t="shared" ref="M17:M18" si="8">G11&amp;" ("&amp;(FIXED((G11/$E11)*100,0))&amp;"%)"</f>
        <v>#VALUE!</v>
      </c>
      <c r="N17" s="54" t="e">
        <f t="shared" si="5"/>
        <v>#VALUE!</v>
      </c>
      <c r="O17" s="54" t="e">
        <f t="shared" si="6"/>
        <v>#VALUE!</v>
      </c>
      <c r="P17" s="55" t="e">
        <f t="shared" si="7"/>
        <v>#VALUE!</v>
      </c>
    </row>
    <row r="18" spans="12:20" ht="129" thickBot="1" x14ac:dyDescent="0.25">
      <c r="L18" s="82" t="s">
        <v>164</v>
      </c>
      <c r="M18" s="56" t="e">
        <f t="shared" si="8"/>
        <v>#VALUE!</v>
      </c>
      <c r="N18" s="57" t="e">
        <f t="shared" si="5"/>
        <v>#VALUE!</v>
      </c>
      <c r="O18" s="57" t="e">
        <f t="shared" si="6"/>
        <v>#VALUE!</v>
      </c>
      <c r="P18" s="58" t="e">
        <f t="shared" si="7"/>
        <v>#VALUE!</v>
      </c>
    </row>
    <row r="19" spans="12:20" ht="16" thickTop="1" x14ac:dyDescent="0.2"/>
    <row r="29" spans="12:20" ht="16" thickBot="1" x14ac:dyDescent="0.25">
      <c r="M29" s="167" t="s">
        <v>449</v>
      </c>
      <c r="N29" s="167"/>
      <c r="O29" s="167"/>
      <c r="P29" s="167"/>
      <c r="Q29" s="167"/>
      <c r="R29" s="167"/>
      <c r="S29" s="167"/>
      <c r="T29" s="167"/>
    </row>
    <row r="30" spans="12:20" ht="66" thickTop="1" thickBot="1" x14ac:dyDescent="0.25">
      <c r="M30" s="29" t="s">
        <v>150</v>
      </c>
      <c r="N30" s="1" t="s">
        <v>450</v>
      </c>
      <c r="O30" s="2" t="s">
        <v>451</v>
      </c>
      <c r="P30" s="2" t="s">
        <v>447</v>
      </c>
      <c r="Q30" s="2" t="s">
        <v>453</v>
      </c>
      <c r="R30" s="2" t="s">
        <v>452</v>
      </c>
      <c r="S30" s="2" t="s">
        <v>88</v>
      </c>
      <c r="T30" s="85" t="s">
        <v>141</v>
      </c>
    </row>
    <row r="31" spans="12:20" ht="16" thickTop="1" x14ac:dyDescent="0.2">
      <c r="M31" s="24" t="s">
        <v>455</v>
      </c>
      <c r="N31" s="4">
        <f>COUNTIF('Table of References'!$P$4:$P$99,'Repaired Tables'!N$30)</f>
        <v>61</v>
      </c>
      <c r="O31" s="5">
        <f>COUNTIF('Table of References'!$P$4:$P$99,'Repaired Tables'!O$30)</f>
        <v>0</v>
      </c>
      <c r="P31" s="5">
        <f>COUNTIF('Table of References'!$P$4:$P$99,'Repaired Tables'!P$30)</f>
        <v>12</v>
      </c>
      <c r="Q31" s="5">
        <f>COUNTIF('Table of References'!$P$4:$P$99,'Repaired Tables'!Q$30)</f>
        <v>0</v>
      </c>
      <c r="R31" s="5">
        <f>COUNTIF('Table of References'!$P$4:$P$99,'Repaired Tables'!R$30)</f>
        <v>4</v>
      </c>
      <c r="S31" s="5">
        <f>COUNTIF('Table of References'!$P$4:$P$99,'Repaired Tables'!S$30)</f>
        <v>19</v>
      </c>
      <c r="T31" s="6">
        <f>SUM(N31:S31)</f>
        <v>96</v>
      </c>
    </row>
    <row r="32" spans="12:20" ht="33" thickBot="1" x14ac:dyDescent="0.25">
      <c r="M32" s="42" t="s">
        <v>454</v>
      </c>
      <c r="N32" s="10">
        <f>COUNTIF('Table of References'!$U$4:$U$99,"YES"&amp;'Repaired Tables'!N$30)</f>
        <v>28</v>
      </c>
      <c r="O32" s="11">
        <f>COUNTIF('Table of References'!$U$4:$U$99,"YES"&amp;'Repaired Tables'!O$30)</f>
        <v>0</v>
      </c>
      <c r="P32" s="11">
        <f>COUNTIF('Table of References'!$U$4:$U$99,"YES"&amp;'Repaired Tables'!P$30)</f>
        <v>6</v>
      </c>
      <c r="Q32" s="11">
        <f>COUNTIF('Table of References'!$U$4:$U$99,"YES"&amp;'Repaired Tables'!Q$30)</f>
        <v>0</v>
      </c>
      <c r="R32" s="11">
        <f>COUNTIF('Table of References'!$U$4:$U$99,"YES"&amp;'Repaired Tables'!R$30)</f>
        <v>1</v>
      </c>
      <c r="S32" s="11">
        <f>COUNTIF('Table of References'!$U$4:$U$99,"YES"&amp;'Repaired Tables'!S$30)</f>
        <v>6</v>
      </c>
      <c r="T32" s="12">
        <f>SUM(N32:S32)</f>
        <v>41</v>
      </c>
    </row>
    <row r="33" spans="14:33" ht="16" thickTop="1" x14ac:dyDescent="0.2">
      <c r="N33" s="63"/>
      <c r="O33" s="63"/>
      <c r="P33" s="63"/>
      <c r="Q33" s="63"/>
      <c r="R33" s="63"/>
      <c r="S33" s="63"/>
      <c r="T33" s="63"/>
    </row>
    <row r="34" spans="14:33" ht="16" thickBot="1" x14ac:dyDescent="0.25">
      <c r="V34" s="167" t="s">
        <v>449</v>
      </c>
      <c r="W34" s="167"/>
      <c r="X34" s="167"/>
      <c r="Y34" s="167"/>
      <c r="Z34" s="167"/>
      <c r="AA34" s="167"/>
      <c r="AB34" s="167"/>
      <c r="AC34" s="167"/>
    </row>
    <row r="35" spans="14:33" ht="50" thickTop="1" thickBot="1" x14ac:dyDescent="0.25">
      <c r="V35" s="29" t="s">
        <v>150</v>
      </c>
      <c r="W35" s="1" t="s">
        <v>450</v>
      </c>
      <c r="X35" s="2" t="s">
        <v>451</v>
      </c>
      <c r="Y35" s="2" t="s">
        <v>447</v>
      </c>
      <c r="Z35" s="2" t="s">
        <v>453</v>
      </c>
      <c r="AA35" s="2" t="s">
        <v>452</v>
      </c>
      <c r="AB35" s="2" t="s">
        <v>88</v>
      </c>
      <c r="AC35" s="85" t="s">
        <v>141</v>
      </c>
    </row>
    <row r="36" spans="14:33" ht="16" thickTop="1" x14ac:dyDescent="0.2">
      <c r="V36" s="24" t="s">
        <v>455</v>
      </c>
      <c r="W36" s="50" t="str">
        <f>N31&amp;" ("&amp;(FIXED((N31/$T31)*100,0))&amp;"%)"</f>
        <v>61 (64%)</v>
      </c>
      <c r="X36" s="51" t="str">
        <f t="shared" ref="X36:AC36" si="9">O31&amp;" ("&amp;(FIXED((O31/$T31)*100,0))&amp;"%)"</f>
        <v>0 (0%)</v>
      </c>
      <c r="Y36" s="51" t="str">
        <f t="shared" si="9"/>
        <v>12 (13%)</v>
      </c>
      <c r="Z36" s="51" t="str">
        <f t="shared" si="9"/>
        <v>0 (0%)</v>
      </c>
      <c r="AA36" s="51" t="str">
        <f t="shared" si="9"/>
        <v>4 (4%)</v>
      </c>
      <c r="AB36" s="51" t="str">
        <f t="shared" si="9"/>
        <v>19 (20%)</v>
      </c>
      <c r="AC36" s="52" t="str">
        <f t="shared" si="9"/>
        <v>96 (100%)</v>
      </c>
    </row>
    <row r="37" spans="14:33" ht="49" thickBot="1" x14ac:dyDescent="0.25">
      <c r="V37" s="42" t="s">
        <v>454</v>
      </c>
      <c r="W37" s="56" t="str">
        <f>N32&amp;" ("&amp;(FIXED((N32/$T32)*100,0))&amp;"%)"</f>
        <v>28 (68%)</v>
      </c>
      <c r="X37" s="57" t="str">
        <f t="shared" ref="X37" si="10">O32&amp;" ("&amp;(FIXED((O32/$T32)*100,0))&amp;"%)"</f>
        <v>0 (0%)</v>
      </c>
      <c r="Y37" s="57" t="str">
        <f t="shared" ref="Y37" si="11">P32&amp;" ("&amp;(FIXED((P32/$T32)*100,0))&amp;"%)"</f>
        <v>6 (15%)</v>
      </c>
      <c r="Z37" s="57" t="str">
        <f t="shared" ref="Z37" si="12">Q32&amp;" ("&amp;(FIXED((Q32/$T32)*100,0))&amp;"%)"</f>
        <v>0 (0%)</v>
      </c>
      <c r="AA37" s="57" t="str">
        <f t="shared" ref="AA37" si="13">R32&amp;" ("&amp;(FIXED((R32/$T32)*100,0))&amp;"%)"</f>
        <v>1 (2%)</v>
      </c>
      <c r="AB37" s="57" t="str">
        <f t="shared" ref="AB37:AC37" si="14">S32&amp;" ("&amp;(FIXED((S32/$T32)*100,0))&amp;"%)"</f>
        <v>6 (15%)</v>
      </c>
      <c r="AC37" s="58" t="str">
        <f t="shared" si="14"/>
        <v>41 (100%)</v>
      </c>
    </row>
    <row r="38" spans="14:33" ht="17" thickTop="1" thickBot="1" x14ac:dyDescent="0.25">
      <c r="W38" s="63"/>
      <c r="X38" s="63"/>
      <c r="Y38" s="63"/>
      <c r="Z38" s="63"/>
      <c r="AA38" s="63"/>
      <c r="AB38" s="63"/>
      <c r="AC38" s="63"/>
    </row>
    <row r="39" spans="14:33" ht="34" thickTop="1" thickBot="1" x14ac:dyDescent="0.25">
      <c r="AE39" s="1" t="s">
        <v>475</v>
      </c>
      <c r="AF39" s="28" t="s">
        <v>455</v>
      </c>
      <c r="AG39" s="3" t="s">
        <v>454</v>
      </c>
    </row>
    <row r="40" spans="14:33" ht="17" thickTop="1" x14ac:dyDescent="0.2">
      <c r="AE40" s="92" t="s">
        <v>450</v>
      </c>
      <c r="AF40" s="51" t="str">
        <f>W36</f>
        <v>61 (64%)</v>
      </c>
      <c r="AG40" s="52" t="str">
        <f>W37</f>
        <v>28 (68%)</v>
      </c>
    </row>
    <row r="41" spans="14:33" ht="16" x14ac:dyDescent="0.2">
      <c r="AE41" s="93" t="s">
        <v>447</v>
      </c>
      <c r="AF41" s="54" t="str">
        <f>Y36</f>
        <v>12 (13%)</v>
      </c>
      <c r="AG41" s="55" t="str">
        <f>Y37</f>
        <v>6 (15%)</v>
      </c>
    </row>
    <row r="42" spans="14:33" ht="16" x14ac:dyDescent="0.2">
      <c r="AE42" s="93" t="s">
        <v>452</v>
      </c>
      <c r="AF42" s="54" t="str">
        <f>AA36</f>
        <v>4 (4%)</v>
      </c>
      <c r="AG42" s="55" t="str">
        <f>AA37</f>
        <v>1 (2%)</v>
      </c>
    </row>
    <row r="43" spans="14:33" ht="16" x14ac:dyDescent="0.2">
      <c r="AE43" s="93" t="s">
        <v>88</v>
      </c>
      <c r="AF43" s="54" t="str">
        <f>AB36</f>
        <v>19 (20%)</v>
      </c>
      <c r="AG43" s="55" t="str">
        <f>AB37</f>
        <v>6 (15%)</v>
      </c>
    </row>
    <row r="44" spans="14:33" ht="16" thickBot="1" x14ac:dyDescent="0.25">
      <c r="AE44" s="118" t="s">
        <v>141</v>
      </c>
      <c r="AF44" s="57" t="str">
        <f>AC36</f>
        <v>96 (100%)</v>
      </c>
      <c r="AG44" s="58" t="str">
        <f>AC37</f>
        <v>41 (100%)</v>
      </c>
    </row>
    <row r="45" spans="14:33" ht="16" thickTop="1" x14ac:dyDescent="0.2"/>
  </sheetData>
  <mergeCells count="5">
    <mergeCell ref="A2:E2"/>
    <mergeCell ref="M29:T29"/>
    <mergeCell ref="G9:K9"/>
    <mergeCell ref="V34:AC34"/>
    <mergeCell ref="L14:P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About this file</vt:lpstr>
      <vt:lpstr>Table of References</vt:lpstr>
      <vt:lpstr>Analysis</vt:lpstr>
      <vt:lpstr>Summary</vt:lpstr>
      <vt:lpstr>Transposed Summary</vt:lpstr>
      <vt:lpstr>Correspondence Search Tracker</vt:lpstr>
      <vt:lpstr>Analysis Helper</vt:lpstr>
      <vt:lpstr>Stored</vt:lpstr>
      <vt:lpstr>Repaired Tables</vt:lpstr>
      <vt:lpstr>Analysis!Print_Area</vt:lpstr>
      <vt:lpstr>'Table of References'!Print_Area</vt:lpstr>
      <vt:lpstr>'Table of References'!Print_Titles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Martin</dc:creator>
  <cp:lastModifiedBy>Daniel B Klein</cp:lastModifiedBy>
  <cp:lastPrinted>2019-03-15T17:10:49Z</cp:lastPrinted>
  <dcterms:created xsi:type="dcterms:W3CDTF">2010-12-14T16:41:09Z</dcterms:created>
  <dcterms:modified xsi:type="dcterms:W3CDTF">2020-03-14T14:47:56Z</dcterms:modified>
</cp:coreProperties>
</file>